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WALTER\Desktop\RESULTADOS ETAPAS - TEMPORADA 2025\"/>
    </mc:Choice>
  </mc:AlternateContent>
  <xr:revisionPtr revIDLastSave="0" documentId="8_{71C49921-7F54-435D-8F72-A5CC30067907}" xr6:coauthVersionLast="36" xr6:coauthVersionMax="36" xr10:uidLastSave="{00000000-0000-0000-0000-000000000000}"/>
  <bookViews>
    <workbookView xWindow="0" yWindow="0" windowWidth="20490" windowHeight="7545" firstSheet="3" activeTab="10" xr2:uid="{00000000-000D-0000-FFFF-FFFF00000000}"/>
  </bookViews>
  <sheets>
    <sheet name="09F" sheetId="1" r:id="rId1"/>
    <sheet name="09M" sheetId="18" r:id="rId2"/>
    <sheet name="11F" sheetId="14" r:id="rId3"/>
    <sheet name="11M" sheetId="19" r:id="rId4"/>
    <sheet name="13F" sheetId="15" r:id="rId5"/>
    <sheet name="13M" sheetId="20" r:id="rId6"/>
    <sheet name="15F" sheetId="16" r:id="rId7"/>
    <sheet name="15M" sheetId="21" r:id="rId8"/>
    <sheet name="17F" sheetId="17" r:id="rId9"/>
    <sheet name="17M" sheetId="22" r:id="rId10"/>
    <sheet name="EFICIÊNCIA 1º ETAPA" sheetId="7" r:id="rId11"/>
    <sheet name="LISTAS" sheetId="9" r:id="rId12"/>
  </sheets>
  <definedNames>
    <definedName name="_xlnm._FilterDatabase" localSheetId="11" hidden="1">LISTAS!$F$3:$K$301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7" i="7" l="1"/>
  <c r="AG8" i="7"/>
  <c r="AG9" i="7"/>
  <c r="AG10" i="7"/>
  <c r="AG11" i="7"/>
  <c r="AG12" i="7"/>
  <c r="AG13" i="7"/>
  <c r="AG14" i="7"/>
  <c r="AG15" i="7"/>
  <c r="AG16" i="7"/>
  <c r="AG7" i="7"/>
  <c r="G35" i="17" l="1"/>
  <c r="G36" i="17" s="1"/>
  <c r="G13" i="17"/>
  <c r="C39" i="17"/>
  <c r="C9" i="17"/>
  <c r="C41" i="17"/>
  <c r="C31" i="17"/>
  <c r="C29" i="17"/>
  <c r="C21" i="17"/>
  <c r="C19" i="17"/>
  <c r="C11" i="17"/>
  <c r="K25" i="17" l="1"/>
  <c r="K26" i="17" s="1"/>
  <c r="G33" i="17"/>
  <c r="G34" i="17" s="1"/>
  <c r="G15" i="17"/>
  <c r="G16" i="17" s="1"/>
  <c r="K23" i="17" l="1"/>
  <c r="K24" i="17" s="1"/>
  <c r="C29" i="21"/>
  <c r="C97" i="20"/>
  <c r="G35" i="18"/>
  <c r="G36" i="18" s="1"/>
  <c r="AA36" i="7"/>
  <c r="AA35" i="7"/>
  <c r="AA34" i="7"/>
  <c r="AA33" i="7"/>
  <c r="AA32" i="7"/>
  <c r="AA31" i="7"/>
  <c r="AA30" i="7"/>
  <c r="AA29" i="7"/>
  <c r="AA28" i="7"/>
  <c r="AA27" i="7"/>
  <c r="U36" i="7"/>
  <c r="U35" i="7"/>
  <c r="U34" i="7"/>
  <c r="U33" i="7"/>
  <c r="U32" i="7"/>
  <c r="U31" i="7"/>
  <c r="U30" i="7"/>
  <c r="U29" i="7"/>
  <c r="U28" i="7"/>
  <c r="U27" i="7"/>
  <c r="O36" i="7"/>
  <c r="O35" i="7"/>
  <c r="O34" i="7"/>
  <c r="O33" i="7"/>
  <c r="O32" i="7"/>
  <c r="O31" i="7"/>
  <c r="O30" i="7"/>
  <c r="O29" i="7"/>
  <c r="O28" i="7"/>
  <c r="O27" i="7"/>
  <c r="I36" i="7"/>
  <c r="I35" i="7"/>
  <c r="I34" i="7"/>
  <c r="I33" i="7"/>
  <c r="I32" i="7"/>
  <c r="I31" i="7"/>
  <c r="I30" i="7"/>
  <c r="I29" i="7"/>
  <c r="I28" i="7"/>
  <c r="I27" i="7"/>
  <c r="C36" i="7"/>
  <c r="C35" i="7"/>
  <c r="C34" i="7"/>
  <c r="C33" i="7"/>
  <c r="C32" i="7"/>
  <c r="C31" i="7"/>
  <c r="C30" i="7"/>
  <c r="C29" i="7"/>
  <c r="C28" i="7"/>
  <c r="C27" i="7"/>
  <c r="S120" i="22"/>
  <c r="R120" i="22"/>
  <c r="S119" i="22"/>
  <c r="R119" i="22"/>
  <c r="C119" i="22"/>
  <c r="S118" i="22"/>
  <c r="R118" i="22"/>
  <c r="F118" i="22"/>
  <c r="E118" i="22"/>
  <c r="S117" i="22"/>
  <c r="R117" i="22"/>
  <c r="C117" i="22"/>
  <c r="S116" i="22"/>
  <c r="R116" i="22"/>
  <c r="F116" i="22"/>
  <c r="E116" i="22"/>
  <c r="S115" i="22"/>
  <c r="R115" i="22"/>
  <c r="S114" i="22"/>
  <c r="R114" i="22"/>
  <c r="S113" i="22"/>
  <c r="R113" i="22"/>
  <c r="I113" i="22"/>
  <c r="G113" i="22"/>
  <c r="J113" i="22" s="1"/>
  <c r="S112" i="22"/>
  <c r="R112" i="22"/>
  <c r="S111" i="22"/>
  <c r="R111" i="22"/>
  <c r="I111" i="22"/>
  <c r="G111" i="22"/>
  <c r="J111" i="22" s="1"/>
  <c r="S110" i="22"/>
  <c r="R110" i="22"/>
  <c r="S109" i="22"/>
  <c r="R109" i="22"/>
  <c r="C109" i="22"/>
  <c r="S108" i="22"/>
  <c r="R108" i="22"/>
  <c r="F108" i="22"/>
  <c r="E108" i="22"/>
  <c r="S107" i="22"/>
  <c r="R107" i="22"/>
  <c r="C107" i="22"/>
  <c r="S106" i="22"/>
  <c r="R106" i="22"/>
  <c r="F106" i="22"/>
  <c r="E106" i="22"/>
  <c r="S105" i="22"/>
  <c r="R105" i="22"/>
  <c r="S104" i="22"/>
  <c r="R104" i="22"/>
  <c r="S103" i="22"/>
  <c r="R103" i="22"/>
  <c r="S102" i="22"/>
  <c r="R102" i="22"/>
  <c r="S101" i="22"/>
  <c r="R101" i="22"/>
  <c r="O101" i="22"/>
  <c r="U101" i="22" s="1"/>
  <c r="S100" i="22"/>
  <c r="R100" i="22"/>
  <c r="O100" i="22"/>
  <c r="U100" i="22" s="1"/>
  <c r="S99" i="22"/>
  <c r="R99" i="22"/>
  <c r="O99" i="22"/>
  <c r="U99" i="22" s="1"/>
  <c r="C99" i="22"/>
  <c r="S98" i="22"/>
  <c r="R98" i="22"/>
  <c r="O98" i="22"/>
  <c r="T98" i="22" s="1"/>
  <c r="F98" i="22"/>
  <c r="E98" i="22"/>
  <c r="S97" i="22"/>
  <c r="R97" i="22"/>
  <c r="O97" i="22"/>
  <c r="U97" i="22" s="1"/>
  <c r="C97" i="22"/>
  <c r="S96" i="22"/>
  <c r="R96" i="22"/>
  <c r="O96" i="22"/>
  <c r="T96" i="22" s="1"/>
  <c r="F96" i="22"/>
  <c r="E96" i="22"/>
  <c r="S95" i="22"/>
  <c r="R95" i="22"/>
  <c r="O95" i="22"/>
  <c r="U95" i="22" s="1"/>
  <c r="S94" i="22"/>
  <c r="R94" i="22"/>
  <c r="O94" i="22"/>
  <c r="P94" i="22" s="1"/>
  <c r="I93" i="22"/>
  <c r="G93" i="22"/>
  <c r="G94" i="22" s="1"/>
  <c r="I91" i="22"/>
  <c r="G91" i="22"/>
  <c r="J91" i="22" s="1"/>
  <c r="C89" i="22"/>
  <c r="F88" i="22"/>
  <c r="E88" i="22"/>
  <c r="C87" i="22"/>
  <c r="F86" i="22"/>
  <c r="E86" i="22"/>
  <c r="S81" i="22"/>
  <c r="R81" i="22"/>
  <c r="S80" i="22"/>
  <c r="R80" i="22"/>
  <c r="C80" i="22"/>
  <c r="S79" i="22"/>
  <c r="R79" i="22"/>
  <c r="F79" i="22"/>
  <c r="E79" i="22"/>
  <c r="S78" i="22"/>
  <c r="R78" i="22"/>
  <c r="C78" i="22"/>
  <c r="S77" i="22"/>
  <c r="R77" i="22"/>
  <c r="F77" i="22"/>
  <c r="E77" i="22"/>
  <c r="S76" i="22"/>
  <c r="R76" i="22"/>
  <c r="S75" i="22"/>
  <c r="R75" i="22"/>
  <c r="S74" i="22"/>
  <c r="R74" i="22"/>
  <c r="I74" i="22"/>
  <c r="G74" i="22"/>
  <c r="J74" i="22" s="1"/>
  <c r="S73" i="22"/>
  <c r="R73" i="22"/>
  <c r="S72" i="22"/>
  <c r="R72" i="22"/>
  <c r="I72" i="22"/>
  <c r="G72" i="22"/>
  <c r="G73" i="22" s="1"/>
  <c r="S71" i="22"/>
  <c r="R71" i="22"/>
  <c r="S70" i="22"/>
  <c r="R70" i="22"/>
  <c r="C70" i="22"/>
  <c r="S69" i="22"/>
  <c r="R69" i="22"/>
  <c r="F69" i="22"/>
  <c r="E69" i="22"/>
  <c r="S68" i="22"/>
  <c r="R68" i="22"/>
  <c r="C68" i="22"/>
  <c r="S67" i="22"/>
  <c r="R67" i="22"/>
  <c r="F67" i="22"/>
  <c r="E67" i="22"/>
  <c r="S66" i="22"/>
  <c r="R66" i="22"/>
  <c r="S65" i="22"/>
  <c r="R65" i="22"/>
  <c r="S64" i="22"/>
  <c r="R64" i="22"/>
  <c r="S63" i="22"/>
  <c r="R63" i="22"/>
  <c r="S62" i="22"/>
  <c r="R62" i="22"/>
  <c r="O62" i="22"/>
  <c r="U62" i="22" s="1"/>
  <c r="S61" i="22"/>
  <c r="R61" i="22"/>
  <c r="O61" i="22"/>
  <c r="U61" i="22" s="1"/>
  <c r="S60" i="22"/>
  <c r="R60" i="22"/>
  <c r="O60" i="22"/>
  <c r="U60" i="22" s="1"/>
  <c r="C60" i="22"/>
  <c r="S59" i="22"/>
  <c r="R59" i="22"/>
  <c r="O59" i="22"/>
  <c r="U59" i="22" s="1"/>
  <c r="F59" i="22"/>
  <c r="E59" i="22"/>
  <c r="S58" i="22"/>
  <c r="R58" i="22"/>
  <c r="O58" i="22"/>
  <c r="P58" i="22" s="1"/>
  <c r="C58" i="22"/>
  <c r="S57" i="22"/>
  <c r="R57" i="22"/>
  <c r="O57" i="22"/>
  <c r="U57" i="22" s="1"/>
  <c r="F57" i="22"/>
  <c r="E57" i="22"/>
  <c r="S56" i="22"/>
  <c r="R56" i="22"/>
  <c r="O56" i="22"/>
  <c r="U56" i="22" s="1"/>
  <c r="S55" i="22"/>
  <c r="R55" i="22"/>
  <c r="O55" i="22"/>
  <c r="P55" i="22" s="1"/>
  <c r="I54" i="22"/>
  <c r="G54" i="22"/>
  <c r="G55" i="22" s="1"/>
  <c r="I52" i="22"/>
  <c r="G52" i="22"/>
  <c r="G53" i="22" s="1"/>
  <c r="C50" i="22"/>
  <c r="F49" i="22"/>
  <c r="E49" i="22"/>
  <c r="C48" i="22"/>
  <c r="F47" i="22"/>
  <c r="E47" i="22"/>
  <c r="U42" i="22"/>
  <c r="T42" i="22"/>
  <c r="S42" i="22"/>
  <c r="R42" i="22"/>
  <c r="U41" i="22"/>
  <c r="T41" i="22"/>
  <c r="S41" i="22"/>
  <c r="R41" i="22"/>
  <c r="C41" i="22"/>
  <c r="U40" i="22"/>
  <c r="T40" i="22"/>
  <c r="S40" i="22"/>
  <c r="R40" i="22"/>
  <c r="F40" i="22"/>
  <c r="E40" i="22"/>
  <c r="U39" i="22"/>
  <c r="T39" i="22"/>
  <c r="S39" i="22"/>
  <c r="R39" i="22"/>
  <c r="C39" i="22"/>
  <c r="U38" i="22"/>
  <c r="T38" i="22"/>
  <c r="S38" i="22"/>
  <c r="R38" i="22"/>
  <c r="F38" i="22"/>
  <c r="E38" i="22"/>
  <c r="U37" i="22"/>
  <c r="T37" i="22"/>
  <c r="S37" i="22"/>
  <c r="R37" i="22"/>
  <c r="U36" i="22"/>
  <c r="T36" i="22"/>
  <c r="S36" i="22"/>
  <c r="R36" i="22"/>
  <c r="U35" i="22"/>
  <c r="T35" i="22"/>
  <c r="S35" i="22"/>
  <c r="R35" i="22"/>
  <c r="I35" i="22"/>
  <c r="G35" i="22"/>
  <c r="G36" i="22" s="1"/>
  <c r="U34" i="22"/>
  <c r="T34" i="22"/>
  <c r="S34" i="22"/>
  <c r="R34" i="22"/>
  <c r="U33" i="22"/>
  <c r="T33" i="22"/>
  <c r="S33" i="22"/>
  <c r="R33" i="22"/>
  <c r="I33" i="22"/>
  <c r="G33" i="22"/>
  <c r="G34" i="22" s="1"/>
  <c r="U32" i="22"/>
  <c r="T32" i="22"/>
  <c r="S32" i="22"/>
  <c r="R32" i="22"/>
  <c r="U31" i="22"/>
  <c r="T31" i="22"/>
  <c r="S31" i="22"/>
  <c r="R31" i="22"/>
  <c r="C31" i="22"/>
  <c r="U30" i="22"/>
  <c r="T30" i="22"/>
  <c r="S30" i="22"/>
  <c r="R30" i="22"/>
  <c r="F30" i="22"/>
  <c r="E30" i="22"/>
  <c r="U29" i="22"/>
  <c r="T29" i="22"/>
  <c r="S29" i="22"/>
  <c r="R29" i="22"/>
  <c r="C29" i="22"/>
  <c r="U28" i="22"/>
  <c r="T28" i="22"/>
  <c r="S28" i="22"/>
  <c r="R28" i="22"/>
  <c r="F28" i="22"/>
  <c r="E28" i="22"/>
  <c r="U27" i="22"/>
  <c r="T27" i="22"/>
  <c r="S27" i="22"/>
  <c r="R27" i="22"/>
  <c r="U26" i="22"/>
  <c r="T26" i="22"/>
  <c r="S26" i="22"/>
  <c r="R26" i="22"/>
  <c r="U25" i="22"/>
  <c r="T25" i="22"/>
  <c r="S25" i="22"/>
  <c r="R25" i="22"/>
  <c r="U24" i="22"/>
  <c r="T24" i="22"/>
  <c r="S24" i="22"/>
  <c r="R24" i="22"/>
  <c r="S23" i="22"/>
  <c r="R23" i="22"/>
  <c r="O23" i="22"/>
  <c r="U23" i="22" s="1"/>
  <c r="S22" i="22"/>
  <c r="R22" i="22"/>
  <c r="O22" i="22"/>
  <c r="P22" i="22" s="1"/>
  <c r="S21" i="22"/>
  <c r="R21" i="22"/>
  <c r="O21" i="22"/>
  <c r="U21" i="22" s="1"/>
  <c r="C21" i="22"/>
  <c r="S20" i="22"/>
  <c r="R20" i="22"/>
  <c r="O20" i="22"/>
  <c r="U20" i="22" s="1"/>
  <c r="F20" i="22"/>
  <c r="E20" i="22"/>
  <c r="S19" i="22"/>
  <c r="R19" i="22"/>
  <c r="O19" i="22"/>
  <c r="U19" i="22" s="1"/>
  <c r="C19" i="22"/>
  <c r="S18" i="22"/>
  <c r="R18" i="22"/>
  <c r="O18" i="22"/>
  <c r="U18" i="22" s="1"/>
  <c r="F18" i="22"/>
  <c r="E18" i="22"/>
  <c r="S17" i="22"/>
  <c r="R17" i="22"/>
  <c r="O17" i="22"/>
  <c r="U17" i="22" s="1"/>
  <c r="S16" i="22"/>
  <c r="R16" i="22"/>
  <c r="O16" i="22"/>
  <c r="U16" i="22" s="1"/>
  <c r="I15" i="22"/>
  <c r="G15" i="22"/>
  <c r="J15" i="22" s="1"/>
  <c r="I13" i="22"/>
  <c r="G13" i="22"/>
  <c r="J13" i="22" s="1"/>
  <c r="C11" i="22"/>
  <c r="F10" i="22"/>
  <c r="E10" i="22"/>
  <c r="C9" i="22"/>
  <c r="F8" i="22"/>
  <c r="E8" i="22"/>
  <c r="S120" i="21"/>
  <c r="R120" i="21"/>
  <c r="S119" i="21"/>
  <c r="R119" i="21"/>
  <c r="C119" i="21"/>
  <c r="S118" i="21"/>
  <c r="R118" i="21"/>
  <c r="F118" i="21"/>
  <c r="E118" i="21"/>
  <c r="S117" i="21"/>
  <c r="R117" i="21"/>
  <c r="C117" i="21"/>
  <c r="S116" i="21"/>
  <c r="R116" i="21"/>
  <c r="F116" i="21"/>
  <c r="E116" i="21"/>
  <c r="S115" i="21"/>
  <c r="R115" i="21"/>
  <c r="S114" i="21"/>
  <c r="R114" i="21"/>
  <c r="S113" i="21"/>
  <c r="R113" i="21"/>
  <c r="I113" i="21"/>
  <c r="G113" i="21"/>
  <c r="J113" i="21" s="1"/>
  <c r="S112" i="21"/>
  <c r="R112" i="21"/>
  <c r="S111" i="21"/>
  <c r="R111" i="21"/>
  <c r="I111" i="21"/>
  <c r="G111" i="21"/>
  <c r="J111" i="21" s="1"/>
  <c r="S110" i="21"/>
  <c r="R110" i="21"/>
  <c r="S109" i="21"/>
  <c r="R109" i="21"/>
  <c r="C109" i="21"/>
  <c r="S108" i="21"/>
  <c r="R108" i="21"/>
  <c r="F108" i="21"/>
  <c r="E108" i="21"/>
  <c r="S107" i="21"/>
  <c r="R107" i="21"/>
  <c r="C107" i="21"/>
  <c r="S106" i="21"/>
  <c r="R106" i="21"/>
  <c r="F106" i="21"/>
  <c r="E106" i="21"/>
  <c r="S105" i="21"/>
  <c r="R105" i="21"/>
  <c r="S104" i="21"/>
  <c r="R104" i="21"/>
  <c r="S103" i="21"/>
  <c r="R103" i="21"/>
  <c r="S102" i="21"/>
  <c r="R102" i="21"/>
  <c r="S101" i="21"/>
  <c r="R101" i="21"/>
  <c r="O101" i="21"/>
  <c r="P101" i="21" s="1"/>
  <c r="S100" i="21"/>
  <c r="R100" i="21"/>
  <c r="O100" i="21"/>
  <c r="U100" i="21" s="1"/>
  <c r="S99" i="21"/>
  <c r="R99" i="21"/>
  <c r="O99" i="21"/>
  <c r="U99" i="21" s="1"/>
  <c r="C99" i="21"/>
  <c r="S98" i="21"/>
  <c r="R98" i="21"/>
  <c r="O98" i="21"/>
  <c r="T98" i="21" s="1"/>
  <c r="F98" i="21"/>
  <c r="E98" i="21"/>
  <c r="S97" i="21"/>
  <c r="R97" i="21"/>
  <c r="O97" i="21"/>
  <c r="U97" i="21" s="1"/>
  <c r="C97" i="21"/>
  <c r="S96" i="21"/>
  <c r="R96" i="21"/>
  <c r="O96" i="21"/>
  <c r="T96" i="21" s="1"/>
  <c r="F96" i="21"/>
  <c r="E96" i="21"/>
  <c r="S95" i="21"/>
  <c r="R95" i="21"/>
  <c r="O95" i="21"/>
  <c r="U95" i="21" s="1"/>
  <c r="S94" i="21"/>
  <c r="R94" i="21"/>
  <c r="O94" i="21"/>
  <c r="P94" i="21" s="1"/>
  <c r="I93" i="21"/>
  <c r="G93" i="21"/>
  <c r="G94" i="21" s="1"/>
  <c r="I91" i="21"/>
  <c r="G91" i="21"/>
  <c r="J91" i="21" s="1"/>
  <c r="C89" i="21"/>
  <c r="F88" i="21"/>
  <c r="E88" i="21"/>
  <c r="C87" i="21"/>
  <c r="F86" i="21"/>
  <c r="E86" i="21"/>
  <c r="S81" i="21"/>
  <c r="R81" i="21"/>
  <c r="S80" i="21"/>
  <c r="R80" i="21"/>
  <c r="C80" i="21"/>
  <c r="S79" i="21"/>
  <c r="R79" i="21"/>
  <c r="F79" i="21"/>
  <c r="E79" i="21"/>
  <c r="S78" i="21"/>
  <c r="R78" i="21"/>
  <c r="C78" i="21"/>
  <c r="S77" i="21"/>
  <c r="R77" i="21"/>
  <c r="F77" i="21"/>
  <c r="E77" i="21"/>
  <c r="S76" i="21"/>
  <c r="R76" i="21"/>
  <c r="S75" i="21"/>
  <c r="R75" i="21"/>
  <c r="S74" i="21"/>
  <c r="R74" i="21"/>
  <c r="I74" i="21"/>
  <c r="G74" i="21"/>
  <c r="J74" i="21" s="1"/>
  <c r="S73" i="21"/>
  <c r="R73" i="21"/>
  <c r="S72" i="21"/>
  <c r="R72" i="21"/>
  <c r="I72" i="21"/>
  <c r="G72" i="21"/>
  <c r="J72" i="21" s="1"/>
  <c r="S71" i="21"/>
  <c r="R71" i="21"/>
  <c r="S70" i="21"/>
  <c r="R70" i="21"/>
  <c r="C70" i="21"/>
  <c r="S69" i="21"/>
  <c r="R69" i="21"/>
  <c r="F69" i="21"/>
  <c r="E69" i="21"/>
  <c r="S68" i="21"/>
  <c r="R68" i="21"/>
  <c r="C68" i="21"/>
  <c r="S67" i="21"/>
  <c r="R67" i="21"/>
  <c r="F67" i="21"/>
  <c r="E67" i="21"/>
  <c r="S66" i="21"/>
  <c r="R66" i="21"/>
  <c r="S65" i="21"/>
  <c r="R65" i="21"/>
  <c r="S64" i="21"/>
  <c r="R64" i="21"/>
  <c r="S63" i="21"/>
  <c r="R63" i="21"/>
  <c r="S62" i="21"/>
  <c r="R62" i="21"/>
  <c r="O62" i="21"/>
  <c r="U62" i="21" s="1"/>
  <c r="S61" i="21"/>
  <c r="R61" i="21"/>
  <c r="O61" i="21"/>
  <c r="U61" i="21" s="1"/>
  <c r="S60" i="21"/>
  <c r="R60" i="21"/>
  <c r="O60" i="21"/>
  <c r="P60" i="21" s="1"/>
  <c r="C60" i="21"/>
  <c r="S59" i="21"/>
  <c r="R59" i="21"/>
  <c r="O59" i="21"/>
  <c r="P59" i="21" s="1"/>
  <c r="F59" i="21"/>
  <c r="E59" i="21"/>
  <c r="S58" i="21"/>
  <c r="R58" i="21"/>
  <c r="O58" i="21"/>
  <c r="P58" i="21" s="1"/>
  <c r="C58" i="21"/>
  <c r="S57" i="21"/>
  <c r="R57" i="21"/>
  <c r="O57" i="21"/>
  <c r="P57" i="21" s="1"/>
  <c r="F57" i="21"/>
  <c r="E57" i="21"/>
  <c r="S56" i="21"/>
  <c r="R56" i="21"/>
  <c r="O56" i="21"/>
  <c r="P56" i="21" s="1"/>
  <c r="S55" i="21"/>
  <c r="R55" i="21"/>
  <c r="O55" i="21"/>
  <c r="P55" i="21" s="1"/>
  <c r="I54" i="21"/>
  <c r="G54" i="21"/>
  <c r="G55" i="21" s="1"/>
  <c r="I52" i="21"/>
  <c r="G52" i="21"/>
  <c r="K62" i="21" s="1"/>
  <c r="K63" i="21" s="1"/>
  <c r="C50" i="21"/>
  <c r="F49" i="21"/>
  <c r="E49" i="21"/>
  <c r="C48" i="21"/>
  <c r="F47" i="21"/>
  <c r="E47" i="21"/>
  <c r="U42" i="21"/>
  <c r="T42" i="21"/>
  <c r="S42" i="21"/>
  <c r="R42" i="21"/>
  <c r="U41" i="21"/>
  <c r="T41" i="21"/>
  <c r="S41" i="21"/>
  <c r="R41" i="21"/>
  <c r="C41" i="21"/>
  <c r="U40" i="21"/>
  <c r="T40" i="21"/>
  <c r="S40" i="21"/>
  <c r="R40" i="21"/>
  <c r="F40" i="21"/>
  <c r="E40" i="21"/>
  <c r="U39" i="21"/>
  <c r="T39" i="21"/>
  <c r="S39" i="21"/>
  <c r="R39" i="21"/>
  <c r="C39" i="21"/>
  <c r="U38" i="21"/>
  <c r="T38" i="21"/>
  <c r="S38" i="21"/>
  <c r="R38" i="21"/>
  <c r="F38" i="21"/>
  <c r="E38" i="21"/>
  <c r="U37" i="21"/>
  <c r="T37" i="21"/>
  <c r="S37" i="21"/>
  <c r="R37" i="21"/>
  <c r="U36" i="21"/>
  <c r="T36" i="21"/>
  <c r="S36" i="21"/>
  <c r="R36" i="21"/>
  <c r="U35" i="21"/>
  <c r="T35" i="21"/>
  <c r="S35" i="21"/>
  <c r="R35" i="21"/>
  <c r="I35" i="21"/>
  <c r="G35" i="21"/>
  <c r="G36" i="21" s="1"/>
  <c r="U34" i="21"/>
  <c r="T34" i="21"/>
  <c r="S34" i="21"/>
  <c r="R34" i="21"/>
  <c r="U33" i="21"/>
  <c r="T33" i="21"/>
  <c r="S33" i="21"/>
  <c r="R33" i="21"/>
  <c r="I33" i="21"/>
  <c r="G33" i="21"/>
  <c r="J33" i="21" s="1"/>
  <c r="U32" i="21"/>
  <c r="T32" i="21"/>
  <c r="S32" i="21"/>
  <c r="R32" i="21"/>
  <c r="U31" i="21"/>
  <c r="T31" i="21"/>
  <c r="S31" i="21"/>
  <c r="R31" i="21"/>
  <c r="C31" i="21"/>
  <c r="U30" i="21"/>
  <c r="T30" i="21"/>
  <c r="S30" i="21"/>
  <c r="R30" i="21"/>
  <c r="F30" i="21"/>
  <c r="E30" i="21"/>
  <c r="U29" i="21"/>
  <c r="T29" i="21"/>
  <c r="S29" i="21"/>
  <c r="R29" i="21"/>
  <c r="U28" i="21"/>
  <c r="T28" i="21"/>
  <c r="S28" i="21"/>
  <c r="R28" i="21"/>
  <c r="F28" i="21"/>
  <c r="E28" i="21"/>
  <c r="U27" i="21"/>
  <c r="T27" i="21"/>
  <c r="S27" i="21"/>
  <c r="R27" i="21"/>
  <c r="U26" i="21"/>
  <c r="T26" i="21"/>
  <c r="S26" i="21"/>
  <c r="R26" i="21"/>
  <c r="U25" i="21"/>
  <c r="T25" i="21"/>
  <c r="S25" i="21"/>
  <c r="R25" i="21"/>
  <c r="U24" i="21"/>
  <c r="T24" i="21"/>
  <c r="S24" i="21"/>
  <c r="R24" i="21"/>
  <c r="S23" i="21"/>
  <c r="R23" i="21"/>
  <c r="O23" i="21"/>
  <c r="U23" i="21" s="1"/>
  <c r="S22" i="21"/>
  <c r="R22" i="21"/>
  <c r="O22" i="21"/>
  <c r="P22" i="21" s="1"/>
  <c r="S21" i="21"/>
  <c r="R21" i="21"/>
  <c r="O21" i="21"/>
  <c r="P21" i="21" s="1"/>
  <c r="C21" i="21"/>
  <c r="S20" i="21"/>
  <c r="R20" i="21"/>
  <c r="O20" i="21"/>
  <c r="U20" i="21" s="1"/>
  <c r="F20" i="21"/>
  <c r="E20" i="21"/>
  <c r="S19" i="21"/>
  <c r="R19" i="21"/>
  <c r="O19" i="21"/>
  <c r="P19" i="21" s="1"/>
  <c r="C19" i="21"/>
  <c r="S18" i="21"/>
  <c r="R18" i="21"/>
  <c r="O18" i="21"/>
  <c r="U18" i="21" s="1"/>
  <c r="F18" i="21"/>
  <c r="E18" i="21"/>
  <c r="S17" i="21"/>
  <c r="R17" i="21"/>
  <c r="O17" i="21"/>
  <c r="P17" i="21" s="1"/>
  <c r="S16" i="21"/>
  <c r="R16" i="21"/>
  <c r="O16" i="21"/>
  <c r="U16" i="21" s="1"/>
  <c r="I15" i="21"/>
  <c r="G15" i="21"/>
  <c r="J15" i="21" s="1"/>
  <c r="I13" i="21"/>
  <c r="G13" i="21"/>
  <c r="G14" i="21" s="1"/>
  <c r="C11" i="21"/>
  <c r="F10" i="21"/>
  <c r="E10" i="21"/>
  <c r="C9" i="21"/>
  <c r="F8" i="21"/>
  <c r="E8" i="21"/>
  <c r="S120" i="20"/>
  <c r="R120" i="20"/>
  <c r="S119" i="20"/>
  <c r="R119" i="20"/>
  <c r="C119" i="20"/>
  <c r="S118" i="20"/>
  <c r="R118" i="20"/>
  <c r="F118" i="20"/>
  <c r="E118" i="20"/>
  <c r="S117" i="20"/>
  <c r="R117" i="20"/>
  <c r="C117" i="20"/>
  <c r="S116" i="20"/>
  <c r="R116" i="20"/>
  <c r="F116" i="20"/>
  <c r="E116" i="20"/>
  <c r="S115" i="20"/>
  <c r="R115" i="20"/>
  <c r="S114" i="20"/>
  <c r="R114" i="20"/>
  <c r="S113" i="20"/>
  <c r="R113" i="20"/>
  <c r="I113" i="20"/>
  <c r="G113" i="20"/>
  <c r="J113" i="20" s="1"/>
  <c r="S112" i="20"/>
  <c r="R112" i="20"/>
  <c r="S111" i="20"/>
  <c r="R111" i="20"/>
  <c r="I111" i="20"/>
  <c r="G111" i="20"/>
  <c r="J111" i="20" s="1"/>
  <c r="S110" i="20"/>
  <c r="R110" i="20"/>
  <c r="S109" i="20"/>
  <c r="R109" i="20"/>
  <c r="C109" i="20"/>
  <c r="S108" i="20"/>
  <c r="R108" i="20"/>
  <c r="F108" i="20"/>
  <c r="E108" i="20"/>
  <c r="S107" i="20"/>
  <c r="R107" i="20"/>
  <c r="C107" i="20"/>
  <c r="S106" i="20"/>
  <c r="R106" i="20"/>
  <c r="F106" i="20"/>
  <c r="E106" i="20"/>
  <c r="S105" i="20"/>
  <c r="R105" i="20"/>
  <c r="S104" i="20"/>
  <c r="R104" i="20"/>
  <c r="S103" i="20"/>
  <c r="R103" i="20"/>
  <c r="S102" i="20"/>
  <c r="R102" i="20"/>
  <c r="S101" i="20"/>
  <c r="R101" i="20"/>
  <c r="O101" i="20"/>
  <c r="U101" i="20" s="1"/>
  <c r="S100" i="20"/>
  <c r="R100" i="20"/>
  <c r="O100" i="20"/>
  <c r="T100" i="20" s="1"/>
  <c r="S99" i="20"/>
  <c r="R99" i="20"/>
  <c r="O99" i="20"/>
  <c r="U99" i="20" s="1"/>
  <c r="C99" i="20"/>
  <c r="S98" i="20"/>
  <c r="R98" i="20"/>
  <c r="O98" i="20"/>
  <c r="T98" i="20" s="1"/>
  <c r="F98" i="20"/>
  <c r="E98" i="20"/>
  <c r="S97" i="20"/>
  <c r="R97" i="20"/>
  <c r="O97" i="20"/>
  <c r="U97" i="20" s="1"/>
  <c r="S96" i="20"/>
  <c r="R96" i="20"/>
  <c r="O96" i="20"/>
  <c r="T96" i="20" s="1"/>
  <c r="F96" i="20"/>
  <c r="E96" i="20"/>
  <c r="S95" i="20"/>
  <c r="R95" i="20"/>
  <c r="O95" i="20"/>
  <c r="U95" i="20" s="1"/>
  <c r="S94" i="20"/>
  <c r="R94" i="20"/>
  <c r="O94" i="20"/>
  <c r="T94" i="20" s="1"/>
  <c r="I93" i="20"/>
  <c r="G93" i="20"/>
  <c r="G94" i="20" s="1"/>
  <c r="I91" i="20"/>
  <c r="G91" i="20"/>
  <c r="J91" i="20" s="1"/>
  <c r="C89" i="20"/>
  <c r="F88" i="20"/>
  <c r="E88" i="20"/>
  <c r="C87" i="20"/>
  <c r="F86" i="20"/>
  <c r="E86" i="20"/>
  <c r="S81" i="20"/>
  <c r="R81" i="20"/>
  <c r="S80" i="20"/>
  <c r="R80" i="20"/>
  <c r="C80" i="20"/>
  <c r="S79" i="20"/>
  <c r="R79" i="20"/>
  <c r="F79" i="20"/>
  <c r="E79" i="20"/>
  <c r="S78" i="20"/>
  <c r="R78" i="20"/>
  <c r="C78" i="20"/>
  <c r="S77" i="20"/>
  <c r="R77" i="20"/>
  <c r="F77" i="20"/>
  <c r="E77" i="20"/>
  <c r="S76" i="20"/>
  <c r="R76" i="20"/>
  <c r="S75" i="20"/>
  <c r="R75" i="20"/>
  <c r="S74" i="20"/>
  <c r="R74" i="20"/>
  <c r="I74" i="20"/>
  <c r="G74" i="20"/>
  <c r="J74" i="20" s="1"/>
  <c r="S73" i="20"/>
  <c r="R73" i="20"/>
  <c r="S72" i="20"/>
  <c r="R72" i="20"/>
  <c r="I72" i="20"/>
  <c r="G72" i="20"/>
  <c r="J72" i="20" s="1"/>
  <c r="S71" i="20"/>
  <c r="R71" i="20"/>
  <c r="S70" i="20"/>
  <c r="R70" i="20"/>
  <c r="C70" i="20"/>
  <c r="S69" i="20"/>
  <c r="R69" i="20"/>
  <c r="F69" i="20"/>
  <c r="E69" i="20"/>
  <c r="S68" i="20"/>
  <c r="R68" i="20"/>
  <c r="C68" i="20"/>
  <c r="S67" i="20"/>
  <c r="R67" i="20"/>
  <c r="F67" i="20"/>
  <c r="E67" i="20"/>
  <c r="S66" i="20"/>
  <c r="R66" i="20"/>
  <c r="S65" i="20"/>
  <c r="R65" i="20"/>
  <c r="S64" i="20"/>
  <c r="R64" i="20"/>
  <c r="S63" i="20"/>
  <c r="R63" i="20"/>
  <c r="S62" i="20"/>
  <c r="R62" i="20"/>
  <c r="O62" i="20"/>
  <c r="U62" i="20" s="1"/>
  <c r="S61" i="20"/>
  <c r="R61" i="20"/>
  <c r="O61" i="20"/>
  <c r="U61" i="20" s="1"/>
  <c r="S60" i="20"/>
  <c r="R60" i="20"/>
  <c r="O60" i="20"/>
  <c r="T60" i="20" s="1"/>
  <c r="C60" i="20"/>
  <c r="S59" i="20"/>
  <c r="R59" i="20"/>
  <c r="O59" i="20"/>
  <c r="P59" i="20" s="1"/>
  <c r="F59" i="20"/>
  <c r="E59" i="20"/>
  <c r="S58" i="20"/>
  <c r="R58" i="20"/>
  <c r="O58" i="20"/>
  <c r="T58" i="20" s="1"/>
  <c r="C58" i="20"/>
  <c r="S57" i="20"/>
  <c r="R57" i="20"/>
  <c r="O57" i="20"/>
  <c r="P57" i="20" s="1"/>
  <c r="F57" i="20"/>
  <c r="E57" i="20"/>
  <c r="S56" i="20"/>
  <c r="R56" i="20"/>
  <c r="O56" i="20"/>
  <c r="T56" i="20" s="1"/>
  <c r="S55" i="20"/>
  <c r="R55" i="20"/>
  <c r="O55" i="20"/>
  <c r="U55" i="20" s="1"/>
  <c r="I54" i="20"/>
  <c r="G54" i="20"/>
  <c r="J54" i="20" s="1"/>
  <c r="I52" i="20"/>
  <c r="G52" i="20"/>
  <c r="C50" i="20"/>
  <c r="F49" i="20"/>
  <c r="E49" i="20"/>
  <c r="C48" i="20"/>
  <c r="F47" i="20"/>
  <c r="E47" i="20"/>
  <c r="U42" i="20"/>
  <c r="T42" i="20"/>
  <c r="S42" i="20"/>
  <c r="R42" i="20"/>
  <c r="U41" i="20"/>
  <c r="T41" i="20"/>
  <c r="S41" i="20"/>
  <c r="R41" i="20"/>
  <c r="C41" i="20"/>
  <c r="U40" i="20"/>
  <c r="T40" i="20"/>
  <c r="S40" i="20"/>
  <c r="R40" i="20"/>
  <c r="F40" i="20"/>
  <c r="E40" i="20"/>
  <c r="U39" i="20"/>
  <c r="T39" i="20"/>
  <c r="S39" i="20"/>
  <c r="R39" i="20"/>
  <c r="C39" i="20"/>
  <c r="U38" i="20"/>
  <c r="T38" i="20"/>
  <c r="S38" i="20"/>
  <c r="R38" i="20"/>
  <c r="F38" i="20"/>
  <c r="E38" i="20"/>
  <c r="U37" i="20"/>
  <c r="T37" i="20"/>
  <c r="S37" i="20"/>
  <c r="R37" i="20"/>
  <c r="U36" i="20"/>
  <c r="T36" i="20"/>
  <c r="S36" i="20"/>
  <c r="R36" i="20"/>
  <c r="U35" i="20"/>
  <c r="T35" i="20"/>
  <c r="S35" i="20"/>
  <c r="R35" i="20"/>
  <c r="I35" i="20"/>
  <c r="G35" i="20"/>
  <c r="G36" i="20" s="1"/>
  <c r="U34" i="20"/>
  <c r="T34" i="20"/>
  <c r="S34" i="20"/>
  <c r="R34" i="20"/>
  <c r="U33" i="20"/>
  <c r="T33" i="20"/>
  <c r="S33" i="20"/>
  <c r="R33" i="20"/>
  <c r="I33" i="20"/>
  <c r="G33" i="20"/>
  <c r="J33" i="20" s="1"/>
  <c r="U32" i="20"/>
  <c r="T32" i="20"/>
  <c r="S32" i="20"/>
  <c r="R32" i="20"/>
  <c r="U31" i="20"/>
  <c r="T31" i="20"/>
  <c r="S31" i="20"/>
  <c r="R31" i="20"/>
  <c r="C31" i="20"/>
  <c r="U30" i="20"/>
  <c r="T30" i="20"/>
  <c r="S30" i="20"/>
  <c r="R30" i="20"/>
  <c r="F30" i="20"/>
  <c r="E30" i="20"/>
  <c r="U29" i="20"/>
  <c r="T29" i="20"/>
  <c r="S29" i="20"/>
  <c r="R29" i="20"/>
  <c r="C29" i="20"/>
  <c r="U28" i="20"/>
  <c r="T28" i="20"/>
  <c r="S28" i="20"/>
  <c r="R28" i="20"/>
  <c r="F28" i="20"/>
  <c r="E28" i="20"/>
  <c r="U27" i="20"/>
  <c r="T27" i="20"/>
  <c r="S27" i="20"/>
  <c r="R27" i="20"/>
  <c r="U26" i="20"/>
  <c r="T26" i="20"/>
  <c r="S26" i="20"/>
  <c r="R26" i="20"/>
  <c r="U25" i="20"/>
  <c r="T25" i="20"/>
  <c r="S25" i="20"/>
  <c r="R25" i="20"/>
  <c r="U24" i="20"/>
  <c r="T24" i="20"/>
  <c r="S24" i="20"/>
  <c r="R24" i="20"/>
  <c r="S23" i="20"/>
  <c r="R23" i="20"/>
  <c r="O23" i="20"/>
  <c r="P23" i="20" s="1"/>
  <c r="S22" i="20"/>
  <c r="R22" i="20"/>
  <c r="O22" i="20"/>
  <c r="P22" i="20" s="1"/>
  <c r="S21" i="20"/>
  <c r="R21" i="20"/>
  <c r="O21" i="20"/>
  <c r="T21" i="20" s="1"/>
  <c r="C21" i="20"/>
  <c r="S20" i="20"/>
  <c r="R20" i="20"/>
  <c r="O20" i="20"/>
  <c r="U20" i="20" s="1"/>
  <c r="F20" i="20"/>
  <c r="E20" i="20"/>
  <c r="S19" i="20"/>
  <c r="R19" i="20"/>
  <c r="O19" i="20"/>
  <c r="T19" i="20" s="1"/>
  <c r="C19" i="20"/>
  <c r="S18" i="20"/>
  <c r="R18" i="20"/>
  <c r="O18" i="20"/>
  <c r="U18" i="20" s="1"/>
  <c r="F18" i="20"/>
  <c r="E18" i="20"/>
  <c r="S17" i="20"/>
  <c r="R17" i="20"/>
  <c r="O17" i="20"/>
  <c r="T17" i="20" s="1"/>
  <c r="S16" i="20"/>
  <c r="R16" i="20"/>
  <c r="O16" i="20"/>
  <c r="T16" i="20" s="1"/>
  <c r="I15" i="20"/>
  <c r="G15" i="20"/>
  <c r="J15" i="20" s="1"/>
  <c r="I13" i="20"/>
  <c r="G13" i="20"/>
  <c r="G14" i="20" s="1"/>
  <c r="C11" i="20"/>
  <c r="F10" i="20"/>
  <c r="E10" i="20"/>
  <c r="C9" i="20"/>
  <c r="F8" i="20"/>
  <c r="E8" i="20"/>
  <c r="S120" i="19"/>
  <c r="R120" i="19"/>
  <c r="S119" i="19"/>
  <c r="R119" i="19"/>
  <c r="C119" i="19"/>
  <c r="S118" i="19"/>
  <c r="R118" i="19"/>
  <c r="F118" i="19"/>
  <c r="E118" i="19"/>
  <c r="S117" i="19"/>
  <c r="R117" i="19"/>
  <c r="C117" i="19"/>
  <c r="S116" i="19"/>
  <c r="R116" i="19"/>
  <c r="F116" i="19"/>
  <c r="E116" i="19"/>
  <c r="S115" i="19"/>
  <c r="R115" i="19"/>
  <c r="S114" i="19"/>
  <c r="R114" i="19"/>
  <c r="S113" i="19"/>
  <c r="R113" i="19"/>
  <c r="I113" i="19"/>
  <c r="G113" i="19"/>
  <c r="J113" i="19" s="1"/>
  <c r="S112" i="19"/>
  <c r="R112" i="19"/>
  <c r="S111" i="19"/>
  <c r="R111" i="19"/>
  <c r="I111" i="19"/>
  <c r="G111" i="19"/>
  <c r="J111" i="19" s="1"/>
  <c r="S110" i="19"/>
  <c r="R110" i="19"/>
  <c r="S109" i="19"/>
  <c r="R109" i="19"/>
  <c r="C109" i="19"/>
  <c r="S108" i="19"/>
  <c r="R108" i="19"/>
  <c r="F108" i="19"/>
  <c r="E108" i="19"/>
  <c r="S107" i="19"/>
  <c r="R107" i="19"/>
  <c r="C107" i="19"/>
  <c r="S106" i="19"/>
  <c r="R106" i="19"/>
  <c r="F106" i="19"/>
  <c r="E106" i="19"/>
  <c r="S105" i="19"/>
  <c r="R105" i="19"/>
  <c r="S104" i="19"/>
  <c r="R104" i="19"/>
  <c r="S103" i="19"/>
  <c r="R103" i="19"/>
  <c r="S102" i="19"/>
  <c r="R102" i="19"/>
  <c r="S101" i="19"/>
  <c r="R101" i="19"/>
  <c r="O101" i="19"/>
  <c r="U101" i="19" s="1"/>
  <c r="S100" i="19"/>
  <c r="R100" i="19"/>
  <c r="O100" i="19"/>
  <c r="T100" i="19" s="1"/>
  <c r="S99" i="19"/>
  <c r="R99" i="19"/>
  <c r="O99" i="19"/>
  <c r="U99" i="19" s="1"/>
  <c r="C99" i="19"/>
  <c r="S98" i="19"/>
  <c r="R98" i="19"/>
  <c r="O98" i="19"/>
  <c r="T98" i="19" s="1"/>
  <c r="F98" i="19"/>
  <c r="E98" i="19"/>
  <c r="S97" i="19"/>
  <c r="R97" i="19"/>
  <c r="O97" i="19"/>
  <c r="U97" i="19" s="1"/>
  <c r="C97" i="19"/>
  <c r="S96" i="19"/>
  <c r="R96" i="19"/>
  <c r="O96" i="19"/>
  <c r="T96" i="19" s="1"/>
  <c r="F96" i="19"/>
  <c r="E96" i="19"/>
  <c r="S95" i="19"/>
  <c r="R95" i="19"/>
  <c r="O95" i="19"/>
  <c r="U95" i="19" s="1"/>
  <c r="S94" i="19"/>
  <c r="R94" i="19"/>
  <c r="O94" i="19"/>
  <c r="P94" i="19" s="1"/>
  <c r="I93" i="19"/>
  <c r="G93" i="19"/>
  <c r="I91" i="19"/>
  <c r="G91" i="19"/>
  <c r="J91" i="19" s="1"/>
  <c r="C89" i="19"/>
  <c r="F88" i="19"/>
  <c r="E88" i="19"/>
  <c r="C87" i="19"/>
  <c r="F86" i="19"/>
  <c r="E86" i="19"/>
  <c r="S81" i="19"/>
  <c r="R81" i="19"/>
  <c r="S80" i="19"/>
  <c r="R80" i="19"/>
  <c r="C80" i="19"/>
  <c r="S79" i="19"/>
  <c r="R79" i="19"/>
  <c r="F79" i="19"/>
  <c r="E79" i="19"/>
  <c r="S78" i="19"/>
  <c r="R78" i="19"/>
  <c r="C78" i="19"/>
  <c r="S77" i="19"/>
  <c r="R77" i="19"/>
  <c r="F77" i="19"/>
  <c r="E77" i="19"/>
  <c r="S76" i="19"/>
  <c r="R76" i="19"/>
  <c r="S75" i="19"/>
  <c r="R75" i="19"/>
  <c r="S74" i="19"/>
  <c r="R74" i="19"/>
  <c r="I74" i="19"/>
  <c r="G74" i="19"/>
  <c r="J74" i="19" s="1"/>
  <c r="S73" i="19"/>
  <c r="R73" i="19"/>
  <c r="S72" i="19"/>
  <c r="R72" i="19"/>
  <c r="I72" i="19"/>
  <c r="G72" i="19"/>
  <c r="S71" i="19"/>
  <c r="R71" i="19"/>
  <c r="S70" i="19"/>
  <c r="R70" i="19"/>
  <c r="C70" i="19"/>
  <c r="S69" i="19"/>
  <c r="R69" i="19"/>
  <c r="F69" i="19"/>
  <c r="E69" i="19"/>
  <c r="S68" i="19"/>
  <c r="R68" i="19"/>
  <c r="C68" i="19"/>
  <c r="S67" i="19"/>
  <c r="R67" i="19"/>
  <c r="F67" i="19"/>
  <c r="E67" i="19"/>
  <c r="S66" i="19"/>
  <c r="R66" i="19"/>
  <c r="S65" i="19"/>
  <c r="R65" i="19"/>
  <c r="S64" i="19"/>
  <c r="R64" i="19"/>
  <c r="S63" i="19"/>
  <c r="R63" i="19"/>
  <c r="S62" i="19"/>
  <c r="R62" i="19"/>
  <c r="O62" i="19"/>
  <c r="U62" i="19" s="1"/>
  <c r="S61" i="19"/>
  <c r="R61" i="19"/>
  <c r="O61" i="19"/>
  <c r="U61" i="19" s="1"/>
  <c r="S60" i="19"/>
  <c r="R60" i="19"/>
  <c r="O60" i="19"/>
  <c r="T60" i="19" s="1"/>
  <c r="C60" i="19"/>
  <c r="S59" i="19"/>
  <c r="R59" i="19"/>
  <c r="O59" i="19"/>
  <c r="P59" i="19" s="1"/>
  <c r="F59" i="19"/>
  <c r="E59" i="19"/>
  <c r="S58" i="19"/>
  <c r="R58" i="19"/>
  <c r="O58" i="19"/>
  <c r="T58" i="19" s="1"/>
  <c r="C58" i="19"/>
  <c r="S57" i="19"/>
  <c r="R57" i="19"/>
  <c r="O57" i="19"/>
  <c r="P57" i="19" s="1"/>
  <c r="F57" i="19"/>
  <c r="E57" i="19"/>
  <c r="S56" i="19"/>
  <c r="R56" i="19"/>
  <c r="O56" i="19"/>
  <c r="T56" i="19" s="1"/>
  <c r="S55" i="19"/>
  <c r="R55" i="19"/>
  <c r="O55" i="19"/>
  <c r="P55" i="19" s="1"/>
  <c r="I54" i="19"/>
  <c r="G54" i="19"/>
  <c r="G55" i="19" s="1"/>
  <c r="I52" i="19"/>
  <c r="G52" i="19"/>
  <c r="C50" i="19"/>
  <c r="F49" i="19"/>
  <c r="E49" i="19"/>
  <c r="C48" i="19"/>
  <c r="F47" i="19"/>
  <c r="E47" i="19"/>
  <c r="U42" i="19"/>
  <c r="T42" i="19"/>
  <c r="S42" i="19"/>
  <c r="R42" i="19"/>
  <c r="U41" i="19"/>
  <c r="T41" i="19"/>
  <c r="S41" i="19"/>
  <c r="R41" i="19"/>
  <c r="C41" i="19"/>
  <c r="U40" i="19"/>
  <c r="T40" i="19"/>
  <c r="S40" i="19"/>
  <c r="R40" i="19"/>
  <c r="F40" i="19"/>
  <c r="E40" i="19"/>
  <c r="U39" i="19"/>
  <c r="T39" i="19"/>
  <c r="S39" i="19"/>
  <c r="R39" i="19"/>
  <c r="C39" i="19"/>
  <c r="U38" i="19"/>
  <c r="T38" i="19"/>
  <c r="S38" i="19"/>
  <c r="R38" i="19"/>
  <c r="F38" i="19"/>
  <c r="E38" i="19"/>
  <c r="U37" i="19"/>
  <c r="T37" i="19"/>
  <c r="S37" i="19"/>
  <c r="R37" i="19"/>
  <c r="U36" i="19"/>
  <c r="T36" i="19"/>
  <c r="S36" i="19"/>
  <c r="R36" i="19"/>
  <c r="U35" i="19"/>
  <c r="T35" i="19"/>
  <c r="S35" i="19"/>
  <c r="R35" i="19"/>
  <c r="I35" i="19"/>
  <c r="G35" i="19"/>
  <c r="G36" i="19" s="1"/>
  <c r="U34" i="19"/>
  <c r="T34" i="19"/>
  <c r="S34" i="19"/>
  <c r="R34" i="19"/>
  <c r="U33" i="19"/>
  <c r="T33" i="19"/>
  <c r="S33" i="19"/>
  <c r="R33" i="19"/>
  <c r="I33" i="19"/>
  <c r="G33" i="19"/>
  <c r="G34" i="19" s="1"/>
  <c r="U32" i="19"/>
  <c r="T32" i="19"/>
  <c r="S32" i="19"/>
  <c r="R32" i="19"/>
  <c r="U31" i="19"/>
  <c r="T31" i="19"/>
  <c r="S31" i="19"/>
  <c r="R31" i="19"/>
  <c r="C31" i="19"/>
  <c r="U30" i="19"/>
  <c r="T30" i="19"/>
  <c r="S30" i="19"/>
  <c r="R30" i="19"/>
  <c r="F30" i="19"/>
  <c r="E30" i="19"/>
  <c r="U29" i="19"/>
  <c r="T29" i="19"/>
  <c r="S29" i="19"/>
  <c r="R29" i="19"/>
  <c r="C29" i="19"/>
  <c r="U28" i="19"/>
  <c r="T28" i="19"/>
  <c r="S28" i="19"/>
  <c r="R28" i="19"/>
  <c r="F28" i="19"/>
  <c r="E28" i="19"/>
  <c r="U27" i="19"/>
  <c r="T27" i="19"/>
  <c r="S27" i="19"/>
  <c r="R27" i="19"/>
  <c r="U26" i="19"/>
  <c r="T26" i="19"/>
  <c r="S26" i="19"/>
  <c r="R26" i="19"/>
  <c r="U25" i="19"/>
  <c r="T25" i="19"/>
  <c r="S25" i="19"/>
  <c r="R25" i="19"/>
  <c r="U24" i="19"/>
  <c r="T24" i="19"/>
  <c r="S24" i="19"/>
  <c r="R24" i="19"/>
  <c r="S23" i="19"/>
  <c r="R23" i="19"/>
  <c r="O23" i="19"/>
  <c r="P23" i="19" s="1"/>
  <c r="S22" i="19"/>
  <c r="R22" i="19"/>
  <c r="O22" i="19"/>
  <c r="T22" i="19" s="1"/>
  <c r="S21" i="19"/>
  <c r="R21" i="19"/>
  <c r="O21" i="19"/>
  <c r="T21" i="19" s="1"/>
  <c r="C21" i="19"/>
  <c r="S20" i="19"/>
  <c r="R20" i="19"/>
  <c r="O20" i="19"/>
  <c r="U20" i="19" s="1"/>
  <c r="F20" i="19"/>
  <c r="E20" i="19"/>
  <c r="S19" i="19"/>
  <c r="R19" i="19"/>
  <c r="O19" i="19"/>
  <c r="T19" i="19" s="1"/>
  <c r="C19" i="19"/>
  <c r="S18" i="19"/>
  <c r="R18" i="19"/>
  <c r="O18" i="19"/>
  <c r="U18" i="19" s="1"/>
  <c r="F18" i="19"/>
  <c r="E18" i="19"/>
  <c r="S17" i="19"/>
  <c r="R17" i="19"/>
  <c r="O17" i="19"/>
  <c r="T17" i="19" s="1"/>
  <c r="S16" i="19"/>
  <c r="R16" i="19"/>
  <c r="O16" i="19"/>
  <c r="U16" i="19" s="1"/>
  <c r="I15" i="19"/>
  <c r="G15" i="19"/>
  <c r="J15" i="19" s="1"/>
  <c r="I13" i="19"/>
  <c r="G13" i="19"/>
  <c r="G14" i="19" s="1"/>
  <c r="C11" i="19"/>
  <c r="F10" i="19"/>
  <c r="E10" i="19"/>
  <c r="C9" i="19"/>
  <c r="F8" i="19"/>
  <c r="E8" i="19"/>
  <c r="AB36" i="7"/>
  <c r="AB35" i="7"/>
  <c r="AB34" i="7"/>
  <c r="AB33" i="7"/>
  <c r="AB32" i="7"/>
  <c r="AB31" i="7"/>
  <c r="AB30" i="7"/>
  <c r="AB29" i="7"/>
  <c r="AB28" i="7"/>
  <c r="AB27" i="7"/>
  <c r="V36" i="7"/>
  <c r="V35" i="7"/>
  <c r="V34" i="7"/>
  <c r="V33" i="7"/>
  <c r="V32" i="7"/>
  <c r="V31" i="7"/>
  <c r="V30" i="7"/>
  <c r="V29" i="7"/>
  <c r="V28" i="7"/>
  <c r="V27" i="7"/>
  <c r="P36" i="7"/>
  <c r="P35" i="7"/>
  <c r="P34" i="7"/>
  <c r="P33" i="7"/>
  <c r="P32" i="7"/>
  <c r="P31" i="7"/>
  <c r="P30" i="7"/>
  <c r="P29" i="7"/>
  <c r="P28" i="7"/>
  <c r="P27" i="7"/>
  <c r="J36" i="7"/>
  <c r="J35" i="7"/>
  <c r="J34" i="7"/>
  <c r="J33" i="7"/>
  <c r="J32" i="7"/>
  <c r="J31" i="7"/>
  <c r="J30" i="7"/>
  <c r="J29" i="7"/>
  <c r="J28" i="7"/>
  <c r="J27" i="7"/>
  <c r="D36" i="7"/>
  <c r="D35" i="7"/>
  <c r="D34" i="7"/>
  <c r="D33" i="7"/>
  <c r="D32" i="7"/>
  <c r="D31" i="7"/>
  <c r="D30" i="7"/>
  <c r="D29" i="7"/>
  <c r="D28" i="7"/>
  <c r="D27" i="7"/>
  <c r="S120" i="18"/>
  <c r="R120" i="18"/>
  <c r="S119" i="18"/>
  <c r="R119" i="18"/>
  <c r="C119" i="18"/>
  <c r="S118" i="18"/>
  <c r="R118" i="18"/>
  <c r="F118" i="18"/>
  <c r="E118" i="18"/>
  <c r="S117" i="18"/>
  <c r="R117" i="18"/>
  <c r="C117" i="18"/>
  <c r="S116" i="18"/>
  <c r="R116" i="18"/>
  <c r="F116" i="18"/>
  <c r="E116" i="18"/>
  <c r="S115" i="18"/>
  <c r="R115" i="18"/>
  <c r="S114" i="18"/>
  <c r="R114" i="18"/>
  <c r="S113" i="18"/>
  <c r="R113" i="18"/>
  <c r="I113" i="18"/>
  <c r="G113" i="18"/>
  <c r="J113" i="18" s="1"/>
  <c r="S112" i="18"/>
  <c r="R112" i="18"/>
  <c r="S111" i="18"/>
  <c r="R111" i="18"/>
  <c r="I111" i="18"/>
  <c r="G111" i="18"/>
  <c r="J111" i="18" s="1"/>
  <c r="S110" i="18"/>
  <c r="R110" i="18"/>
  <c r="S109" i="18"/>
  <c r="R109" i="18"/>
  <c r="C109" i="18"/>
  <c r="S108" i="18"/>
  <c r="R108" i="18"/>
  <c r="F108" i="18"/>
  <c r="E108" i="18"/>
  <c r="S107" i="18"/>
  <c r="R107" i="18"/>
  <c r="C107" i="18"/>
  <c r="S106" i="18"/>
  <c r="R106" i="18"/>
  <c r="F106" i="18"/>
  <c r="E106" i="18"/>
  <c r="S105" i="18"/>
  <c r="R105" i="18"/>
  <c r="S104" i="18"/>
  <c r="R104" i="18"/>
  <c r="S103" i="18"/>
  <c r="R103" i="18"/>
  <c r="S102" i="18"/>
  <c r="R102" i="18"/>
  <c r="S101" i="18"/>
  <c r="R101" i="18"/>
  <c r="O101" i="18"/>
  <c r="T101" i="18" s="1"/>
  <c r="S100" i="18"/>
  <c r="R100" i="18"/>
  <c r="O100" i="18"/>
  <c r="U100" i="18" s="1"/>
  <c r="S99" i="18"/>
  <c r="R99" i="18"/>
  <c r="O99" i="18"/>
  <c r="U99" i="18" s="1"/>
  <c r="C99" i="18"/>
  <c r="S98" i="18"/>
  <c r="R98" i="18"/>
  <c r="O98" i="18"/>
  <c r="T98" i="18" s="1"/>
  <c r="F98" i="18"/>
  <c r="E98" i="18"/>
  <c r="S97" i="18"/>
  <c r="R97" i="18"/>
  <c r="O97" i="18"/>
  <c r="U97" i="18" s="1"/>
  <c r="C97" i="18"/>
  <c r="S96" i="18"/>
  <c r="R96" i="18"/>
  <c r="O96" i="18"/>
  <c r="T96" i="18" s="1"/>
  <c r="F96" i="18"/>
  <c r="E96" i="18"/>
  <c r="S95" i="18"/>
  <c r="R95" i="18"/>
  <c r="O95" i="18"/>
  <c r="U95" i="18" s="1"/>
  <c r="S94" i="18"/>
  <c r="R94" i="18"/>
  <c r="O94" i="18"/>
  <c r="T94" i="18" s="1"/>
  <c r="I93" i="18"/>
  <c r="G93" i="18"/>
  <c r="G94" i="18" s="1"/>
  <c r="I91" i="18"/>
  <c r="G91" i="18"/>
  <c r="C89" i="18"/>
  <c r="F88" i="18"/>
  <c r="E88" i="18"/>
  <c r="C87" i="18"/>
  <c r="F86" i="18"/>
  <c r="E86" i="18"/>
  <c r="S81" i="18"/>
  <c r="R81" i="18"/>
  <c r="S80" i="18"/>
  <c r="R80" i="18"/>
  <c r="C80" i="18"/>
  <c r="S79" i="18"/>
  <c r="R79" i="18"/>
  <c r="F79" i="18"/>
  <c r="E79" i="18"/>
  <c r="S78" i="18"/>
  <c r="R78" i="18"/>
  <c r="C78" i="18"/>
  <c r="S77" i="18"/>
  <c r="R77" i="18"/>
  <c r="F77" i="18"/>
  <c r="E77" i="18"/>
  <c r="S76" i="18"/>
  <c r="R76" i="18"/>
  <c r="S75" i="18"/>
  <c r="R75" i="18"/>
  <c r="S74" i="18"/>
  <c r="R74" i="18"/>
  <c r="I74" i="18"/>
  <c r="G74" i="18"/>
  <c r="J74" i="18" s="1"/>
  <c r="S73" i="18"/>
  <c r="R73" i="18"/>
  <c r="S72" i="18"/>
  <c r="R72" i="18"/>
  <c r="I72" i="18"/>
  <c r="G72" i="18"/>
  <c r="G73" i="18" s="1"/>
  <c r="S71" i="18"/>
  <c r="R71" i="18"/>
  <c r="S70" i="18"/>
  <c r="R70" i="18"/>
  <c r="C70" i="18"/>
  <c r="S69" i="18"/>
  <c r="R69" i="18"/>
  <c r="F69" i="18"/>
  <c r="E69" i="18"/>
  <c r="S68" i="18"/>
  <c r="R68" i="18"/>
  <c r="C68" i="18"/>
  <c r="S67" i="18"/>
  <c r="R67" i="18"/>
  <c r="F67" i="18"/>
  <c r="E67" i="18"/>
  <c r="S66" i="18"/>
  <c r="R66" i="18"/>
  <c r="S65" i="18"/>
  <c r="R65" i="18"/>
  <c r="S64" i="18"/>
  <c r="R64" i="18"/>
  <c r="S63" i="18"/>
  <c r="R63" i="18"/>
  <c r="S62" i="18"/>
  <c r="R62" i="18"/>
  <c r="O62" i="18"/>
  <c r="T62" i="18" s="1"/>
  <c r="S61" i="18"/>
  <c r="R61" i="18"/>
  <c r="O61" i="18"/>
  <c r="T61" i="18" s="1"/>
  <c r="S60" i="18"/>
  <c r="R60" i="18"/>
  <c r="O60" i="18"/>
  <c r="P60" i="18" s="1"/>
  <c r="C60" i="18"/>
  <c r="S59" i="18"/>
  <c r="R59" i="18"/>
  <c r="O59" i="18"/>
  <c r="U59" i="18" s="1"/>
  <c r="F59" i="18"/>
  <c r="E59" i="18"/>
  <c r="S58" i="18"/>
  <c r="R58" i="18"/>
  <c r="O58" i="18"/>
  <c r="P58" i="18" s="1"/>
  <c r="C58" i="18"/>
  <c r="S57" i="18"/>
  <c r="R57" i="18"/>
  <c r="O57" i="18"/>
  <c r="U57" i="18" s="1"/>
  <c r="F57" i="18"/>
  <c r="E57" i="18"/>
  <c r="S56" i="18"/>
  <c r="R56" i="18"/>
  <c r="O56" i="18"/>
  <c r="S55" i="18"/>
  <c r="R55" i="18"/>
  <c r="O55" i="18"/>
  <c r="P55" i="18" s="1"/>
  <c r="I54" i="18"/>
  <c r="G54" i="18"/>
  <c r="J54" i="18" s="1"/>
  <c r="I52" i="18"/>
  <c r="G52" i="18"/>
  <c r="G53" i="18" s="1"/>
  <c r="C50" i="18"/>
  <c r="F49" i="18"/>
  <c r="E49" i="18"/>
  <c r="C48" i="18"/>
  <c r="F47" i="18"/>
  <c r="E47" i="18"/>
  <c r="U42" i="18"/>
  <c r="T42" i="18"/>
  <c r="S42" i="18"/>
  <c r="R42" i="18"/>
  <c r="U41" i="18"/>
  <c r="T41" i="18"/>
  <c r="S41" i="18"/>
  <c r="R41" i="18"/>
  <c r="C41" i="18"/>
  <c r="U40" i="18"/>
  <c r="T40" i="18"/>
  <c r="S40" i="18"/>
  <c r="R40" i="18"/>
  <c r="F40" i="18"/>
  <c r="E40" i="18"/>
  <c r="U39" i="18"/>
  <c r="T39" i="18"/>
  <c r="S39" i="18"/>
  <c r="R39" i="18"/>
  <c r="C39" i="18"/>
  <c r="U38" i="18"/>
  <c r="T38" i="18"/>
  <c r="S38" i="18"/>
  <c r="R38" i="18"/>
  <c r="F38" i="18"/>
  <c r="E38" i="18"/>
  <c r="U37" i="18"/>
  <c r="T37" i="18"/>
  <c r="S37" i="18"/>
  <c r="R37" i="18"/>
  <c r="U36" i="18"/>
  <c r="T36" i="18"/>
  <c r="S36" i="18"/>
  <c r="R36" i="18"/>
  <c r="U35" i="18"/>
  <c r="T35" i="18"/>
  <c r="S35" i="18"/>
  <c r="R35" i="18"/>
  <c r="I35" i="18"/>
  <c r="U34" i="18"/>
  <c r="T34" i="18"/>
  <c r="S34" i="18"/>
  <c r="R34" i="18"/>
  <c r="U33" i="18"/>
  <c r="T33" i="18"/>
  <c r="S33" i="18"/>
  <c r="R33" i="18"/>
  <c r="I33" i="18"/>
  <c r="G33" i="18"/>
  <c r="G34" i="18" s="1"/>
  <c r="U32" i="18"/>
  <c r="T32" i="18"/>
  <c r="S32" i="18"/>
  <c r="R32" i="18"/>
  <c r="U31" i="18"/>
  <c r="T31" i="18"/>
  <c r="S31" i="18"/>
  <c r="R31" i="18"/>
  <c r="C31" i="18"/>
  <c r="U30" i="18"/>
  <c r="T30" i="18"/>
  <c r="S30" i="18"/>
  <c r="R30" i="18"/>
  <c r="F30" i="18"/>
  <c r="E30" i="18"/>
  <c r="U29" i="18"/>
  <c r="T29" i="18"/>
  <c r="S29" i="18"/>
  <c r="R29" i="18"/>
  <c r="C29" i="18"/>
  <c r="U28" i="18"/>
  <c r="T28" i="18"/>
  <c r="S28" i="18"/>
  <c r="R28" i="18"/>
  <c r="F28" i="18"/>
  <c r="E28" i="18"/>
  <c r="U27" i="18"/>
  <c r="T27" i="18"/>
  <c r="S27" i="18"/>
  <c r="R27" i="18"/>
  <c r="U26" i="18"/>
  <c r="T26" i="18"/>
  <c r="S26" i="18"/>
  <c r="R26" i="18"/>
  <c r="U25" i="18"/>
  <c r="T25" i="18"/>
  <c r="S25" i="18"/>
  <c r="R25" i="18"/>
  <c r="U24" i="18"/>
  <c r="T24" i="18"/>
  <c r="S24" i="18"/>
  <c r="R24" i="18"/>
  <c r="S23" i="18"/>
  <c r="R23" i="18"/>
  <c r="O23" i="18"/>
  <c r="U23" i="18" s="1"/>
  <c r="S22" i="18"/>
  <c r="R22" i="18"/>
  <c r="O22" i="18"/>
  <c r="P22" i="18" s="1"/>
  <c r="S21" i="18"/>
  <c r="R21" i="18"/>
  <c r="O21" i="18"/>
  <c r="U21" i="18" s="1"/>
  <c r="C21" i="18"/>
  <c r="S20" i="18"/>
  <c r="R20" i="18"/>
  <c r="O20" i="18"/>
  <c r="T20" i="18" s="1"/>
  <c r="F20" i="18"/>
  <c r="E20" i="18"/>
  <c r="S19" i="18"/>
  <c r="R19" i="18"/>
  <c r="O19" i="18"/>
  <c r="U19" i="18" s="1"/>
  <c r="C19" i="18"/>
  <c r="S18" i="18"/>
  <c r="R18" i="18"/>
  <c r="O18" i="18"/>
  <c r="T18" i="18" s="1"/>
  <c r="F18" i="18"/>
  <c r="E18" i="18"/>
  <c r="S17" i="18"/>
  <c r="R17" i="18"/>
  <c r="O17" i="18"/>
  <c r="U17" i="18" s="1"/>
  <c r="S16" i="18"/>
  <c r="R16" i="18"/>
  <c r="O16" i="18"/>
  <c r="U16" i="18" s="1"/>
  <c r="I15" i="18"/>
  <c r="G15" i="18"/>
  <c r="J15" i="18" s="1"/>
  <c r="I13" i="18"/>
  <c r="G13" i="18"/>
  <c r="J13" i="18" s="1"/>
  <c r="C11" i="18"/>
  <c r="F10" i="18"/>
  <c r="E10" i="18"/>
  <c r="C9" i="18"/>
  <c r="F8" i="18"/>
  <c r="E8" i="18"/>
  <c r="S120" i="17"/>
  <c r="R120" i="17"/>
  <c r="S119" i="17"/>
  <c r="R119" i="17"/>
  <c r="C119" i="17"/>
  <c r="S118" i="17"/>
  <c r="R118" i="17"/>
  <c r="F118" i="17"/>
  <c r="E118" i="17"/>
  <c r="S117" i="17"/>
  <c r="R117" i="17"/>
  <c r="C117" i="17"/>
  <c r="S116" i="17"/>
  <c r="R116" i="17"/>
  <c r="F116" i="17"/>
  <c r="E116" i="17"/>
  <c r="S115" i="17"/>
  <c r="R115" i="17"/>
  <c r="S114" i="17"/>
  <c r="R114" i="17"/>
  <c r="S113" i="17"/>
  <c r="R113" i="17"/>
  <c r="I113" i="17"/>
  <c r="G113" i="17"/>
  <c r="J113" i="17" s="1"/>
  <c r="S112" i="17"/>
  <c r="R112" i="17"/>
  <c r="S111" i="17"/>
  <c r="R111" i="17"/>
  <c r="I111" i="17"/>
  <c r="G111" i="17"/>
  <c r="J111" i="17" s="1"/>
  <c r="S110" i="17"/>
  <c r="R110" i="17"/>
  <c r="S109" i="17"/>
  <c r="R109" i="17"/>
  <c r="C109" i="17"/>
  <c r="S108" i="17"/>
  <c r="R108" i="17"/>
  <c r="F108" i="17"/>
  <c r="E108" i="17"/>
  <c r="S107" i="17"/>
  <c r="R107" i="17"/>
  <c r="C107" i="17"/>
  <c r="S106" i="17"/>
  <c r="R106" i="17"/>
  <c r="F106" i="17"/>
  <c r="E106" i="17"/>
  <c r="S105" i="17"/>
  <c r="R105" i="17"/>
  <c r="S104" i="17"/>
  <c r="R104" i="17"/>
  <c r="S103" i="17"/>
  <c r="R103" i="17"/>
  <c r="S102" i="17"/>
  <c r="R102" i="17"/>
  <c r="S101" i="17"/>
  <c r="R101" i="17"/>
  <c r="O101" i="17"/>
  <c r="P101" i="17" s="1"/>
  <c r="S100" i="17"/>
  <c r="R100" i="17"/>
  <c r="O100" i="17"/>
  <c r="U100" i="17" s="1"/>
  <c r="S99" i="17"/>
  <c r="R99" i="17"/>
  <c r="O99" i="17"/>
  <c r="U99" i="17" s="1"/>
  <c r="C99" i="17"/>
  <c r="S98" i="17"/>
  <c r="R98" i="17"/>
  <c r="O98" i="17"/>
  <c r="T98" i="17" s="1"/>
  <c r="F98" i="17"/>
  <c r="E98" i="17"/>
  <c r="S97" i="17"/>
  <c r="R97" i="17"/>
  <c r="O97" i="17"/>
  <c r="U97" i="17" s="1"/>
  <c r="C97" i="17"/>
  <c r="S96" i="17"/>
  <c r="R96" i="17"/>
  <c r="O96" i="17"/>
  <c r="T96" i="17" s="1"/>
  <c r="F96" i="17"/>
  <c r="E96" i="17"/>
  <c r="S95" i="17"/>
  <c r="R95" i="17"/>
  <c r="O95" i="17"/>
  <c r="U95" i="17" s="1"/>
  <c r="S94" i="17"/>
  <c r="R94" i="17"/>
  <c r="O94" i="17"/>
  <c r="T94" i="17" s="1"/>
  <c r="I93" i="17"/>
  <c r="G93" i="17"/>
  <c r="G94" i="17" s="1"/>
  <c r="I91" i="17"/>
  <c r="G91" i="17"/>
  <c r="J91" i="17" s="1"/>
  <c r="C89" i="17"/>
  <c r="F88" i="17"/>
  <c r="E88" i="17"/>
  <c r="C87" i="17"/>
  <c r="F86" i="17"/>
  <c r="E86" i="17"/>
  <c r="S81" i="17"/>
  <c r="R81" i="17"/>
  <c r="S80" i="17"/>
  <c r="R80" i="17"/>
  <c r="C80" i="17"/>
  <c r="S79" i="17"/>
  <c r="R79" i="17"/>
  <c r="F79" i="17"/>
  <c r="E79" i="17"/>
  <c r="S78" i="17"/>
  <c r="R78" i="17"/>
  <c r="C78" i="17"/>
  <c r="S77" i="17"/>
  <c r="R77" i="17"/>
  <c r="F77" i="17"/>
  <c r="E77" i="17"/>
  <c r="S76" i="17"/>
  <c r="R76" i="17"/>
  <c r="S75" i="17"/>
  <c r="R75" i="17"/>
  <c r="S74" i="17"/>
  <c r="R74" i="17"/>
  <c r="I74" i="17"/>
  <c r="G74" i="17"/>
  <c r="J74" i="17" s="1"/>
  <c r="S73" i="17"/>
  <c r="R73" i="17"/>
  <c r="S72" i="17"/>
  <c r="R72" i="17"/>
  <c r="I72" i="17"/>
  <c r="G72" i="17"/>
  <c r="G73" i="17" s="1"/>
  <c r="S71" i="17"/>
  <c r="R71" i="17"/>
  <c r="S70" i="17"/>
  <c r="R70" i="17"/>
  <c r="C70" i="17"/>
  <c r="S69" i="17"/>
  <c r="R69" i="17"/>
  <c r="F69" i="17"/>
  <c r="E69" i="17"/>
  <c r="S68" i="17"/>
  <c r="R68" i="17"/>
  <c r="C68" i="17"/>
  <c r="S67" i="17"/>
  <c r="R67" i="17"/>
  <c r="F67" i="17"/>
  <c r="E67" i="17"/>
  <c r="S66" i="17"/>
  <c r="R66" i="17"/>
  <c r="S65" i="17"/>
  <c r="R65" i="17"/>
  <c r="S64" i="17"/>
  <c r="R64" i="17"/>
  <c r="S63" i="17"/>
  <c r="R63" i="17"/>
  <c r="S62" i="17"/>
  <c r="R62" i="17"/>
  <c r="O62" i="17"/>
  <c r="U62" i="17" s="1"/>
  <c r="S61" i="17"/>
  <c r="R61" i="17"/>
  <c r="O61" i="17"/>
  <c r="U61" i="17" s="1"/>
  <c r="S60" i="17"/>
  <c r="R60" i="17"/>
  <c r="O60" i="17"/>
  <c r="T60" i="17" s="1"/>
  <c r="C60" i="17"/>
  <c r="S59" i="17"/>
  <c r="R59" i="17"/>
  <c r="O59" i="17"/>
  <c r="U59" i="17" s="1"/>
  <c r="F59" i="17"/>
  <c r="E59" i="17"/>
  <c r="S58" i="17"/>
  <c r="R58" i="17"/>
  <c r="O58" i="17"/>
  <c r="T58" i="17" s="1"/>
  <c r="C58" i="17"/>
  <c r="S57" i="17"/>
  <c r="R57" i="17"/>
  <c r="O57" i="17"/>
  <c r="U57" i="17" s="1"/>
  <c r="F57" i="17"/>
  <c r="E57" i="17"/>
  <c r="S56" i="17"/>
  <c r="R56" i="17"/>
  <c r="O56" i="17"/>
  <c r="T56" i="17" s="1"/>
  <c r="S55" i="17"/>
  <c r="R55" i="17"/>
  <c r="O55" i="17"/>
  <c r="P55" i="17" s="1"/>
  <c r="I54" i="17"/>
  <c r="G54" i="17"/>
  <c r="G55" i="17" s="1"/>
  <c r="I52" i="17"/>
  <c r="G52" i="17"/>
  <c r="G53" i="17" s="1"/>
  <c r="C50" i="17"/>
  <c r="F49" i="17"/>
  <c r="E49" i="17"/>
  <c r="C48" i="17"/>
  <c r="F47" i="17"/>
  <c r="E47" i="17"/>
  <c r="U42" i="17"/>
  <c r="T42" i="17"/>
  <c r="S42" i="17"/>
  <c r="R42" i="17"/>
  <c r="U41" i="17"/>
  <c r="T41" i="17"/>
  <c r="S41" i="17"/>
  <c r="R41" i="17"/>
  <c r="U40" i="17"/>
  <c r="T40" i="17"/>
  <c r="S40" i="17"/>
  <c r="R40" i="17"/>
  <c r="F40" i="17"/>
  <c r="E40" i="17"/>
  <c r="U39" i="17"/>
  <c r="T39" i="17"/>
  <c r="S39" i="17"/>
  <c r="R39" i="17"/>
  <c r="U38" i="17"/>
  <c r="T38" i="17"/>
  <c r="S38" i="17"/>
  <c r="R38" i="17"/>
  <c r="F38" i="17"/>
  <c r="E38" i="17"/>
  <c r="U37" i="17"/>
  <c r="T37" i="17"/>
  <c r="S37" i="17"/>
  <c r="R37" i="17"/>
  <c r="U36" i="17"/>
  <c r="T36" i="17"/>
  <c r="S36" i="17"/>
  <c r="R36" i="17"/>
  <c r="U35" i="17"/>
  <c r="T35" i="17"/>
  <c r="S35" i="17"/>
  <c r="R35" i="17"/>
  <c r="I35" i="17"/>
  <c r="U34" i="17"/>
  <c r="T34" i="17"/>
  <c r="S34" i="17"/>
  <c r="R34" i="17"/>
  <c r="U33" i="17"/>
  <c r="T33" i="17"/>
  <c r="S33" i="17"/>
  <c r="R33" i="17"/>
  <c r="I33" i="17"/>
  <c r="U32" i="17"/>
  <c r="T32" i="17"/>
  <c r="S32" i="17"/>
  <c r="R32" i="17"/>
  <c r="U31" i="17"/>
  <c r="T31" i="17"/>
  <c r="S31" i="17"/>
  <c r="R31" i="17"/>
  <c r="U30" i="17"/>
  <c r="T30" i="17"/>
  <c r="S30" i="17"/>
  <c r="R30" i="17"/>
  <c r="F30" i="17"/>
  <c r="E30" i="17"/>
  <c r="U29" i="17"/>
  <c r="T29" i="17"/>
  <c r="S29" i="17"/>
  <c r="R29" i="17"/>
  <c r="U28" i="17"/>
  <c r="T28" i="17"/>
  <c r="S28" i="17"/>
  <c r="R28" i="17"/>
  <c r="F28" i="17"/>
  <c r="E28" i="17"/>
  <c r="U27" i="17"/>
  <c r="T27" i="17"/>
  <c r="S27" i="17"/>
  <c r="R27" i="17"/>
  <c r="U26" i="17"/>
  <c r="T26" i="17"/>
  <c r="S26" i="17"/>
  <c r="R26" i="17"/>
  <c r="U25" i="17"/>
  <c r="T25" i="17"/>
  <c r="S25" i="17"/>
  <c r="R25" i="17"/>
  <c r="U24" i="17"/>
  <c r="T24" i="17"/>
  <c r="S24" i="17"/>
  <c r="R24" i="17"/>
  <c r="S23" i="17"/>
  <c r="R23" i="17"/>
  <c r="O23" i="17"/>
  <c r="U23" i="17" s="1"/>
  <c r="S22" i="17"/>
  <c r="R22" i="17"/>
  <c r="O22" i="17"/>
  <c r="P22" i="17" s="1"/>
  <c r="S21" i="17"/>
  <c r="R21" i="17"/>
  <c r="O21" i="17"/>
  <c r="U21" i="17" s="1"/>
  <c r="S20" i="17"/>
  <c r="R20" i="17"/>
  <c r="O20" i="17"/>
  <c r="U20" i="17" s="1"/>
  <c r="F20" i="17"/>
  <c r="E20" i="17"/>
  <c r="S19" i="17"/>
  <c r="R19" i="17"/>
  <c r="O19" i="17"/>
  <c r="U19" i="17" s="1"/>
  <c r="S18" i="17"/>
  <c r="R18" i="17"/>
  <c r="O18" i="17"/>
  <c r="U18" i="17" s="1"/>
  <c r="F18" i="17"/>
  <c r="E18" i="17"/>
  <c r="S17" i="17"/>
  <c r="R17" i="17"/>
  <c r="O17" i="17"/>
  <c r="U17" i="17" s="1"/>
  <c r="S16" i="17"/>
  <c r="R16" i="17"/>
  <c r="O16" i="17"/>
  <c r="U16" i="17" s="1"/>
  <c r="I15" i="17"/>
  <c r="I13" i="17"/>
  <c r="F10" i="17"/>
  <c r="E10" i="17"/>
  <c r="F8" i="17"/>
  <c r="E8" i="17"/>
  <c r="S120" i="16"/>
  <c r="R120" i="16"/>
  <c r="S119" i="16"/>
  <c r="R119" i="16"/>
  <c r="C119" i="16"/>
  <c r="S118" i="16"/>
  <c r="R118" i="16"/>
  <c r="F118" i="16"/>
  <c r="E118" i="16"/>
  <c r="S117" i="16"/>
  <c r="R117" i="16"/>
  <c r="C117" i="16"/>
  <c r="S116" i="16"/>
  <c r="R116" i="16"/>
  <c r="F116" i="16"/>
  <c r="E116" i="16"/>
  <c r="S115" i="16"/>
  <c r="R115" i="16"/>
  <c r="S114" i="16"/>
  <c r="R114" i="16"/>
  <c r="S113" i="16"/>
  <c r="R113" i="16"/>
  <c r="I113" i="16"/>
  <c r="G113" i="16"/>
  <c r="J113" i="16" s="1"/>
  <c r="S112" i="16"/>
  <c r="R112" i="16"/>
  <c r="S111" i="16"/>
  <c r="R111" i="16"/>
  <c r="I111" i="16"/>
  <c r="G111" i="16"/>
  <c r="J111" i="16" s="1"/>
  <c r="S110" i="16"/>
  <c r="R110" i="16"/>
  <c r="S109" i="16"/>
  <c r="R109" i="16"/>
  <c r="C109" i="16"/>
  <c r="S108" i="16"/>
  <c r="R108" i="16"/>
  <c r="F108" i="16"/>
  <c r="E108" i="16"/>
  <c r="S107" i="16"/>
  <c r="R107" i="16"/>
  <c r="C107" i="16"/>
  <c r="S106" i="16"/>
  <c r="R106" i="16"/>
  <c r="F106" i="16"/>
  <c r="E106" i="16"/>
  <c r="S105" i="16"/>
  <c r="R105" i="16"/>
  <c r="S104" i="16"/>
  <c r="R104" i="16"/>
  <c r="S103" i="16"/>
  <c r="R103" i="16"/>
  <c r="K103" i="16"/>
  <c r="Q87" i="16" s="1"/>
  <c r="S102" i="16"/>
  <c r="R102" i="16"/>
  <c r="S101" i="16"/>
  <c r="R101" i="16"/>
  <c r="O101" i="16"/>
  <c r="U101" i="16" s="1"/>
  <c r="S100" i="16"/>
  <c r="R100" i="16"/>
  <c r="O100" i="16"/>
  <c r="U100" i="16" s="1"/>
  <c r="S99" i="16"/>
  <c r="R99" i="16"/>
  <c r="O99" i="16"/>
  <c r="U99" i="16" s="1"/>
  <c r="C99" i="16"/>
  <c r="S98" i="16"/>
  <c r="R98" i="16"/>
  <c r="O98" i="16"/>
  <c r="T98" i="16" s="1"/>
  <c r="F98" i="16"/>
  <c r="E98" i="16"/>
  <c r="S97" i="16"/>
  <c r="R97" i="16"/>
  <c r="O97" i="16"/>
  <c r="C97" i="16"/>
  <c r="S96" i="16"/>
  <c r="R96" i="16"/>
  <c r="O96" i="16"/>
  <c r="T96" i="16" s="1"/>
  <c r="F96" i="16"/>
  <c r="E96" i="16"/>
  <c r="S95" i="16"/>
  <c r="R95" i="16"/>
  <c r="O95" i="16"/>
  <c r="U95" i="16" s="1"/>
  <c r="S94" i="16"/>
  <c r="R94" i="16"/>
  <c r="O94" i="16"/>
  <c r="U94" i="16" s="1"/>
  <c r="I93" i="16"/>
  <c r="G93" i="16"/>
  <c r="G94" i="16" s="1"/>
  <c r="I91" i="16"/>
  <c r="G91" i="16"/>
  <c r="J91" i="16" s="1"/>
  <c r="C89" i="16"/>
  <c r="F88" i="16"/>
  <c r="E88" i="16"/>
  <c r="C87" i="16"/>
  <c r="F86" i="16"/>
  <c r="E86" i="16"/>
  <c r="S81" i="16"/>
  <c r="R81" i="16"/>
  <c r="S80" i="16"/>
  <c r="R80" i="16"/>
  <c r="C80" i="16"/>
  <c r="S79" i="16"/>
  <c r="R79" i="16"/>
  <c r="F79" i="16"/>
  <c r="E79" i="16"/>
  <c r="S78" i="16"/>
  <c r="R78" i="16"/>
  <c r="C78" i="16"/>
  <c r="S77" i="16"/>
  <c r="R77" i="16"/>
  <c r="F77" i="16"/>
  <c r="E77" i="16"/>
  <c r="S76" i="16"/>
  <c r="R76" i="16"/>
  <c r="S75" i="16"/>
  <c r="R75" i="16"/>
  <c r="S74" i="16"/>
  <c r="R74" i="16"/>
  <c r="I74" i="16"/>
  <c r="G74" i="16"/>
  <c r="J74" i="16" s="1"/>
  <c r="S73" i="16"/>
  <c r="R73" i="16"/>
  <c r="S72" i="16"/>
  <c r="R72" i="16"/>
  <c r="I72" i="16"/>
  <c r="G72" i="16"/>
  <c r="J72" i="16" s="1"/>
  <c r="S71" i="16"/>
  <c r="R71" i="16"/>
  <c r="S70" i="16"/>
  <c r="R70" i="16"/>
  <c r="C70" i="16"/>
  <c r="S69" i="16"/>
  <c r="R69" i="16"/>
  <c r="F69" i="16"/>
  <c r="E69" i="16"/>
  <c r="S68" i="16"/>
  <c r="R68" i="16"/>
  <c r="C68" i="16"/>
  <c r="S67" i="16"/>
  <c r="R67" i="16"/>
  <c r="F67" i="16"/>
  <c r="E67" i="16"/>
  <c r="S66" i="16"/>
  <c r="R66" i="16"/>
  <c r="S65" i="16"/>
  <c r="R65" i="16"/>
  <c r="S64" i="16"/>
  <c r="R64" i="16"/>
  <c r="S63" i="16"/>
  <c r="R63" i="16"/>
  <c r="S62" i="16"/>
  <c r="R62" i="16"/>
  <c r="O62" i="16"/>
  <c r="U62" i="16" s="1"/>
  <c r="S61" i="16"/>
  <c r="R61" i="16"/>
  <c r="O61" i="16"/>
  <c r="U61" i="16" s="1"/>
  <c r="S60" i="16"/>
  <c r="R60" i="16"/>
  <c r="O60" i="16"/>
  <c r="P60" i="16" s="1"/>
  <c r="C60" i="16"/>
  <c r="S59" i="16"/>
  <c r="R59" i="16"/>
  <c r="O59" i="16"/>
  <c r="P59" i="16" s="1"/>
  <c r="F59" i="16"/>
  <c r="E59" i="16"/>
  <c r="S58" i="16"/>
  <c r="R58" i="16"/>
  <c r="O58" i="16"/>
  <c r="U58" i="16" s="1"/>
  <c r="C58" i="16"/>
  <c r="S57" i="16"/>
  <c r="R57" i="16"/>
  <c r="O57" i="16"/>
  <c r="P57" i="16" s="1"/>
  <c r="F57" i="16"/>
  <c r="E57" i="16"/>
  <c r="S56" i="16"/>
  <c r="R56" i="16"/>
  <c r="O56" i="16"/>
  <c r="U56" i="16" s="1"/>
  <c r="S55" i="16"/>
  <c r="R55" i="16"/>
  <c r="O55" i="16"/>
  <c r="P55" i="16" s="1"/>
  <c r="I54" i="16"/>
  <c r="G54" i="16"/>
  <c r="J54" i="16" s="1"/>
  <c r="I52" i="16"/>
  <c r="G52" i="16"/>
  <c r="G53" i="16" s="1"/>
  <c r="C50" i="16"/>
  <c r="F49" i="16"/>
  <c r="E49" i="16"/>
  <c r="C48" i="16"/>
  <c r="F47" i="16"/>
  <c r="E47" i="16"/>
  <c r="U42" i="16"/>
  <c r="T42" i="16"/>
  <c r="S42" i="16"/>
  <c r="R42" i="16"/>
  <c r="U41" i="16"/>
  <c r="T41" i="16"/>
  <c r="S41" i="16"/>
  <c r="R41" i="16"/>
  <c r="C41" i="16"/>
  <c r="U40" i="16"/>
  <c r="T40" i="16"/>
  <c r="S40" i="16"/>
  <c r="R40" i="16"/>
  <c r="F40" i="16"/>
  <c r="E40" i="16"/>
  <c r="U39" i="16"/>
  <c r="T39" i="16"/>
  <c r="S39" i="16"/>
  <c r="R39" i="16"/>
  <c r="C39" i="16"/>
  <c r="U38" i="16"/>
  <c r="T38" i="16"/>
  <c r="S38" i="16"/>
  <c r="R38" i="16"/>
  <c r="F38" i="16"/>
  <c r="E38" i="16"/>
  <c r="U37" i="16"/>
  <c r="T37" i="16"/>
  <c r="S37" i="16"/>
  <c r="R37" i="16"/>
  <c r="U36" i="16"/>
  <c r="T36" i="16"/>
  <c r="S36" i="16"/>
  <c r="R36" i="16"/>
  <c r="U35" i="16"/>
  <c r="T35" i="16"/>
  <c r="S35" i="16"/>
  <c r="R35" i="16"/>
  <c r="I35" i="16"/>
  <c r="G35" i="16"/>
  <c r="G36" i="16" s="1"/>
  <c r="U34" i="16"/>
  <c r="T34" i="16"/>
  <c r="S34" i="16"/>
  <c r="R34" i="16"/>
  <c r="U33" i="16"/>
  <c r="T33" i="16"/>
  <c r="S33" i="16"/>
  <c r="R33" i="16"/>
  <c r="I33" i="16"/>
  <c r="G33" i="16"/>
  <c r="G34" i="16" s="1"/>
  <c r="U32" i="16"/>
  <c r="T32" i="16"/>
  <c r="S32" i="16"/>
  <c r="R32" i="16"/>
  <c r="U31" i="16"/>
  <c r="T31" i="16"/>
  <c r="S31" i="16"/>
  <c r="R31" i="16"/>
  <c r="C31" i="16"/>
  <c r="U30" i="16"/>
  <c r="T30" i="16"/>
  <c r="S30" i="16"/>
  <c r="R30" i="16"/>
  <c r="F30" i="16"/>
  <c r="E30" i="16"/>
  <c r="U29" i="16"/>
  <c r="T29" i="16"/>
  <c r="S29" i="16"/>
  <c r="R29" i="16"/>
  <c r="C29" i="16"/>
  <c r="U28" i="16"/>
  <c r="T28" i="16"/>
  <c r="S28" i="16"/>
  <c r="R28" i="16"/>
  <c r="F28" i="16"/>
  <c r="E28" i="16"/>
  <c r="U27" i="16"/>
  <c r="T27" i="16"/>
  <c r="S27" i="16"/>
  <c r="R27" i="16"/>
  <c r="U26" i="16"/>
  <c r="T26" i="16"/>
  <c r="S26" i="16"/>
  <c r="R26" i="16"/>
  <c r="U25" i="16"/>
  <c r="T25" i="16"/>
  <c r="S25" i="16"/>
  <c r="R25" i="16"/>
  <c r="U24" i="16"/>
  <c r="T24" i="16"/>
  <c r="S24" i="16"/>
  <c r="R24" i="16"/>
  <c r="S23" i="16"/>
  <c r="R23" i="16"/>
  <c r="O23" i="16"/>
  <c r="P23" i="16" s="1"/>
  <c r="S22" i="16"/>
  <c r="R22" i="16"/>
  <c r="O22" i="16"/>
  <c r="P22" i="16" s="1"/>
  <c r="S21" i="16"/>
  <c r="R21" i="16"/>
  <c r="O21" i="16"/>
  <c r="U21" i="16" s="1"/>
  <c r="C21" i="16"/>
  <c r="S20" i="16"/>
  <c r="R20" i="16"/>
  <c r="O20" i="16"/>
  <c r="U20" i="16" s="1"/>
  <c r="F20" i="16"/>
  <c r="E20" i="16"/>
  <c r="S19" i="16"/>
  <c r="R19" i="16"/>
  <c r="O19" i="16"/>
  <c r="U19" i="16" s="1"/>
  <c r="C19" i="16"/>
  <c r="S18" i="16"/>
  <c r="R18" i="16"/>
  <c r="O18" i="16"/>
  <c r="U18" i="16" s="1"/>
  <c r="F18" i="16"/>
  <c r="E18" i="16"/>
  <c r="S17" i="16"/>
  <c r="R17" i="16"/>
  <c r="O17" i="16"/>
  <c r="U17" i="16" s="1"/>
  <c r="S16" i="16"/>
  <c r="R16" i="16"/>
  <c r="O16" i="16"/>
  <c r="I15" i="16"/>
  <c r="G15" i="16"/>
  <c r="G16" i="16" s="1"/>
  <c r="I13" i="16"/>
  <c r="G13" i="16"/>
  <c r="G14" i="16" s="1"/>
  <c r="C11" i="16"/>
  <c r="F10" i="16"/>
  <c r="E10" i="16"/>
  <c r="C9" i="16"/>
  <c r="F8" i="16"/>
  <c r="E8" i="16"/>
  <c r="S120" i="15"/>
  <c r="R120" i="15"/>
  <c r="S119" i="15"/>
  <c r="R119" i="15"/>
  <c r="C119" i="15"/>
  <c r="S118" i="15"/>
  <c r="R118" i="15"/>
  <c r="F118" i="15"/>
  <c r="E118" i="15"/>
  <c r="S117" i="15"/>
  <c r="R117" i="15"/>
  <c r="C117" i="15"/>
  <c r="S116" i="15"/>
  <c r="R116" i="15"/>
  <c r="F116" i="15"/>
  <c r="E116" i="15"/>
  <c r="S115" i="15"/>
  <c r="R115" i="15"/>
  <c r="S114" i="15"/>
  <c r="R114" i="15"/>
  <c r="S113" i="15"/>
  <c r="R113" i="15"/>
  <c r="I113" i="15"/>
  <c r="G113" i="15"/>
  <c r="J113" i="15" s="1"/>
  <c r="S112" i="15"/>
  <c r="R112" i="15"/>
  <c r="S111" i="15"/>
  <c r="R111" i="15"/>
  <c r="I111" i="15"/>
  <c r="G111" i="15"/>
  <c r="J111" i="15" s="1"/>
  <c r="S110" i="15"/>
  <c r="R110" i="15"/>
  <c r="S109" i="15"/>
  <c r="R109" i="15"/>
  <c r="C109" i="15"/>
  <c r="S108" i="15"/>
  <c r="R108" i="15"/>
  <c r="F108" i="15"/>
  <c r="E108" i="15"/>
  <c r="S107" i="15"/>
  <c r="R107" i="15"/>
  <c r="C107" i="15"/>
  <c r="S106" i="15"/>
  <c r="R106" i="15"/>
  <c r="F106" i="15"/>
  <c r="E106" i="15"/>
  <c r="S105" i="15"/>
  <c r="R105" i="15"/>
  <c r="S104" i="15"/>
  <c r="R104" i="15"/>
  <c r="S103" i="15"/>
  <c r="R103" i="15"/>
  <c r="S102" i="15"/>
  <c r="R102" i="15"/>
  <c r="S101" i="15"/>
  <c r="R101" i="15"/>
  <c r="O101" i="15"/>
  <c r="P101" i="15" s="1"/>
  <c r="S100" i="15"/>
  <c r="R100" i="15"/>
  <c r="O100" i="15"/>
  <c r="U100" i="15" s="1"/>
  <c r="S99" i="15"/>
  <c r="R99" i="15"/>
  <c r="O99" i="15"/>
  <c r="U99" i="15" s="1"/>
  <c r="C99" i="15"/>
  <c r="S98" i="15"/>
  <c r="R98" i="15"/>
  <c r="O98" i="15"/>
  <c r="T98" i="15" s="1"/>
  <c r="F98" i="15"/>
  <c r="E98" i="15"/>
  <c r="S97" i="15"/>
  <c r="R97" i="15"/>
  <c r="O97" i="15"/>
  <c r="U97" i="15" s="1"/>
  <c r="C97" i="15"/>
  <c r="S96" i="15"/>
  <c r="R96" i="15"/>
  <c r="O96" i="15"/>
  <c r="T96" i="15" s="1"/>
  <c r="F96" i="15"/>
  <c r="E96" i="15"/>
  <c r="S95" i="15"/>
  <c r="R95" i="15"/>
  <c r="O95" i="15"/>
  <c r="U95" i="15" s="1"/>
  <c r="S94" i="15"/>
  <c r="R94" i="15"/>
  <c r="O94" i="15"/>
  <c r="P94" i="15" s="1"/>
  <c r="I93" i="15"/>
  <c r="G93" i="15"/>
  <c r="G94" i="15" s="1"/>
  <c r="I91" i="15"/>
  <c r="G91" i="15"/>
  <c r="J91" i="15" s="1"/>
  <c r="C89" i="15"/>
  <c r="F88" i="15"/>
  <c r="E88" i="15"/>
  <c r="C87" i="15"/>
  <c r="F86" i="15"/>
  <c r="E86" i="15"/>
  <c r="S81" i="15"/>
  <c r="R81" i="15"/>
  <c r="S80" i="15"/>
  <c r="R80" i="15"/>
  <c r="C80" i="15"/>
  <c r="S79" i="15"/>
  <c r="R79" i="15"/>
  <c r="F79" i="15"/>
  <c r="E79" i="15"/>
  <c r="S78" i="15"/>
  <c r="R78" i="15"/>
  <c r="C78" i="15"/>
  <c r="S77" i="15"/>
  <c r="R77" i="15"/>
  <c r="F77" i="15"/>
  <c r="E77" i="15"/>
  <c r="S76" i="15"/>
  <c r="R76" i="15"/>
  <c r="S75" i="15"/>
  <c r="R75" i="15"/>
  <c r="S74" i="15"/>
  <c r="R74" i="15"/>
  <c r="I74" i="15"/>
  <c r="G74" i="15"/>
  <c r="J74" i="15" s="1"/>
  <c r="S73" i="15"/>
  <c r="R73" i="15"/>
  <c r="S72" i="15"/>
  <c r="R72" i="15"/>
  <c r="I72" i="15"/>
  <c r="G72" i="15"/>
  <c r="J72" i="15" s="1"/>
  <c r="S71" i="15"/>
  <c r="R71" i="15"/>
  <c r="S70" i="15"/>
  <c r="R70" i="15"/>
  <c r="C70" i="15"/>
  <c r="S69" i="15"/>
  <c r="R69" i="15"/>
  <c r="F69" i="15"/>
  <c r="E69" i="15"/>
  <c r="S68" i="15"/>
  <c r="R68" i="15"/>
  <c r="C68" i="15"/>
  <c r="S67" i="15"/>
  <c r="R67" i="15"/>
  <c r="F67" i="15"/>
  <c r="E67" i="15"/>
  <c r="S66" i="15"/>
  <c r="R66" i="15"/>
  <c r="S65" i="15"/>
  <c r="R65" i="15"/>
  <c r="S64" i="15"/>
  <c r="R64" i="15"/>
  <c r="S63" i="15"/>
  <c r="R63" i="15"/>
  <c r="S62" i="15"/>
  <c r="R62" i="15"/>
  <c r="O62" i="15"/>
  <c r="U62" i="15" s="1"/>
  <c r="S61" i="15"/>
  <c r="R61" i="15"/>
  <c r="O61" i="15"/>
  <c r="U61" i="15" s="1"/>
  <c r="S60" i="15"/>
  <c r="R60" i="15"/>
  <c r="O60" i="15"/>
  <c r="P60" i="15" s="1"/>
  <c r="C60" i="15"/>
  <c r="S59" i="15"/>
  <c r="R59" i="15"/>
  <c r="O59" i="15"/>
  <c r="P59" i="15" s="1"/>
  <c r="F59" i="15"/>
  <c r="E59" i="15"/>
  <c r="S58" i="15"/>
  <c r="R58" i="15"/>
  <c r="O58" i="15"/>
  <c r="P58" i="15" s="1"/>
  <c r="C58" i="15"/>
  <c r="S57" i="15"/>
  <c r="R57" i="15"/>
  <c r="O57" i="15"/>
  <c r="P57" i="15" s="1"/>
  <c r="F57" i="15"/>
  <c r="E57" i="15"/>
  <c r="S56" i="15"/>
  <c r="R56" i="15"/>
  <c r="O56" i="15"/>
  <c r="P56" i="15" s="1"/>
  <c r="S55" i="15"/>
  <c r="R55" i="15"/>
  <c r="O55" i="15"/>
  <c r="I54" i="15"/>
  <c r="G54" i="15"/>
  <c r="G55" i="15" s="1"/>
  <c r="I52" i="15"/>
  <c r="G52" i="15"/>
  <c r="K62" i="15" s="1"/>
  <c r="K63" i="15" s="1"/>
  <c r="C50" i="15"/>
  <c r="F49" i="15"/>
  <c r="E49" i="15"/>
  <c r="C48" i="15"/>
  <c r="F47" i="15"/>
  <c r="E47" i="15"/>
  <c r="U42" i="15"/>
  <c r="T42" i="15"/>
  <c r="S42" i="15"/>
  <c r="R42" i="15"/>
  <c r="U41" i="15"/>
  <c r="T41" i="15"/>
  <c r="S41" i="15"/>
  <c r="R41" i="15"/>
  <c r="C41" i="15"/>
  <c r="U40" i="15"/>
  <c r="T40" i="15"/>
  <c r="S40" i="15"/>
  <c r="R40" i="15"/>
  <c r="F40" i="15"/>
  <c r="E40" i="15"/>
  <c r="U39" i="15"/>
  <c r="T39" i="15"/>
  <c r="S39" i="15"/>
  <c r="R39" i="15"/>
  <c r="C39" i="15"/>
  <c r="U38" i="15"/>
  <c r="T38" i="15"/>
  <c r="S38" i="15"/>
  <c r="R38" i="15"/>
  <c r="F38" i="15"/>
  <c r="E38" i="15"/>
  <c r="U37" i="15"/>
  <c r="T37" i="15"/>
  <c r="S37" i="15"/>
  <c r="R37" i="15"/>
  <c r="U36" i="15"/>
  <c r="T36" i="15"/>
  <c r="S36" i="15"/>
  <c r="R36" i="15"/>
  <c r="U35" i="15"/>
  <c r="T35" i="15"/>
  <c r="S35" i="15"/>
  <c r="R35" i="15"/>
  <c r="I35" i="15"/>
  <c r="G35" i="15"/>
  <c r="G36" i="15" s="1"/>
  <c r="U34" i="15"/>
  <c r="T34" i="15"/>
  <c r="S34" i="15"/>
  <c r="R34" i="15"/>
  <c r="U33" i="15"/>
  <c r="T33" i="15"/>
  <c r="S33" i="15"/>
  <c r="R33" i="15"/>
  <c r="I33" i="15"/>
  <c r="G33" i="15"/>
  <c r="G34" i="15" s="1"/>
  <c r="U32" i="15"/>
  <c r="T32" i="15"/>
  <c r="S32" i="15"/>
  <c r="R32" i="15"/>
  <c r="U31" i="15"/>
  <c r="T31" i="15"/>
  <c r="S31" i="15"/>
  <c r="R31" i="15"/>
  <c r="C31" i="15"/>
  <c r="U30" i="15"/>
  <c r="T30" i="15"/>
  <c r="S30" i="15"/>
  <c r="R30" i="15"/>
  <c r="F30" i="15"/>
  <c r="E30" i="15"/>
  <c r="U29" i="15"/>
  <c r="T29" i="15"/>
  <c r="S29" i="15"/>
  <c r="R29" i="15"/>
  <c r="C29" i="15"/>
  <c r="U28" i="15"/>
  <c r="T28" i="15"/>
  <c r="S28" i="15"/>
  <c r="R28" i="15"/>
  <c r="F28" i="15"/>
  <c r="E28" i="15"/>
  <c r="U27" i="15"/>
  <c r="T27" i="15"/>
  <c r="S27" i="15"/>
  <c r="R27" i="15"/>
  <c r="U26" i="15"/>
  <c r="T26" i="15"/>
  <c r="S26" i="15"/>
  <c r="R26" i="15"/>
  <c r="U25" i="15"/>
  <c r="T25" i="15"/>
  <c r="S25" i="15"/>
  <c r="R25" i="15"/>
  <c r="U24" i="15"/>
  <c r="T24" i="15"/>
  <c r="S24" i="15"/>
  <c r="R24" i="15"/>
  <c r="S23" i="15"/>
  <c r="R23" i="15"/>
  <c r="O23" i="15"/>
  <c r="P23" i="15" s="1"/>
  <c r="S22" i="15"/>
  <c r="R22" i="15"/>
  <c r="O22" i="15"/>
  <c r="P22" i="15" s="1"/>
  <c r="S21" i="15"/>
  <c r="R21" i="15"/>
  <c r="O21" i="15"/>
  <c r="U21" i="15" s="1"/>
  <c r="C21" i="15"/>
  <c r="S20" i="15"/>
  <c r="R20" i="15"/>
  <c r="O20" i="15"/>
  <c r="U20" i="15" s="1"/>
  <c r="F20" i="15"/>
  <c r="E20" i="15"/>
  <c r="S19" i="15"/>
  <c r="R19" i="15"/>
  <c r="O19" i="15"/>
  <c r="U19" i="15" s="1"/>
  <c r="C19" i="15"/>
  <c r="S18" i="15"/>
  <c r="R18" i="15"/>
  <c r="O18" i="15"/>
  <c r="U18" i="15" s="1"/>
  <c r="F18" i="15"/>
  <c r="E18" i="15"/>
  <c r="S17" i="15"/>
  <c r="R17" i="15"/>
  <c r="O17" i="15"/>
  <c r="U17" i="15" s="1"/>
  <c r="S16" i="15"/>
  <c r="R16" i="15"/>
  <c r="O16" i="15"/>
  <c r="U16" i="15" s="1"/>
  <c r="I15" i="15"/>
  <c r="G15" i="15"/>
  <c r="G16" i="15" s="1"/>
  <c r="I13" i="15"/>
  <c r="G13" i="15"/>
  <c r="G14" i="15" s="1"/>
  <c r="C11" i="15"/>
  <c r="F10" i="15"/>
  <c r="E10" i="15"/>
  <c r="C9" i="15"/>
  <c r="F8" i="15"/>
  <c r="E8" i="15"/>
  <c r="S120" i="14"/>
  <c r="R120" i="14"/>
  <c r="S119" i="14"/>
  <c r="R119" i="14"/>
  <c r="C119" i="14"/>
  <c r="S118" i="14"/>
  <c r="R118" i="14"/>
  <c r="F118" i="14"/>
  <c r="E118" i="14"/>
  <c r="S117" i="14"/>
  <c r="R117" i="14"/>
  <c r="C117" i="14"/>
  <c r="S116" i="14"/>
  <c r="R116" i="14"/>
  <c r="F116" i="14"/>
  <c r="E116" i="14"/>
  <c r="S115" i="14"/>
  <c r="R115" i="14"/>
  <c r="S114" i="14"/>
  <c r="R114" i="14"/>
  <c r="S113" i="14"/>
  <c r="R113" i="14"/>
  <c r="I113" i="14"/>
  <c r="G113" i="14"/>
  <c r="J113" i="14" s="1"/>
  <c r="S112" i="14"/>
  <c r="R112" i="14"/>
  <c r="S111" i="14"/>
  <c r="R111" i="14"/>
  <c r="I111" i="14"/>
  <c r="G111" i="14"/>
  <c r="J111" i="14" s="1"/>
  <c r="S110" i="14"/>
  <c r="R110" i="14"/>
  <c r="S109" i="14"/>
  <c r="R109" i="14"/>
  <c r="C109" i="14"/>
  <c r="S108" i="14"/>
  <c r="R108" i="14"/>
  <c r="F108" i="14"/>
  <c r="E108" i="14"/>
  <c r="S107" i="14"/>
  <c r="R107" i="14"/>
  <c r="C107" i="14"/>
  <c r="S106" i="14"/>
  <c r="R106" i="14"/>
  <c r="F106" i="14"/>
  <c r="E106" i="14"/>
  <c r="S105" i="14"/>
  <c r="R105" i="14"/>
  <c r="S104" i="14"/>
  <c r="R104" i="14"/>
  <c r="S103" i="14"/>
  <c r="R103" i="14"/>
  <c r="S102" i="14"/>
  <c r="R102" i="14"/>
  <c r="S101" i="14"/>
  <c r="R101" i="14"/>
  <c r="O101" i="14"/>
  <c r="P101" i="14" s="1"/>
  <c r="S100" i="14"/>
  <c r="R100" i="14"/>
  <c r="O100" i="14"/>
  <c r="T100" i="14" s="1"/>
  <c r="S99" i="14"/>
  <c r="R99" i="14"/>
  <c r="O99" i="14"/>
  <c r="U99" i="14" s="1"/>
  <c r="C99" i="14"/>
  <c r="S98" i="14"/>
  <c r="R98" i="14"/>
  <c r="O98" i="14"/>
  <c r="T98" i="14" s="1"/>
  <c r="F98" i="14"/>
  <c r="E98" i="14"/>
  <c r="S97" i="14"/>
  <c r="R97" i="14"/>
  <c r="O97" i="14"/>
  <c r="U97" i="14" s="1"/>
  <c r="C97" i="14"/>
  <c r="S96" i="14"/>
  <c r="R96" i="14"/>
  <c r="O96" i="14"/>
  <c r="T96" i="14" s="1"/>
  <c r="F96" i="14"/>
  <c r="E96" i="14"/>
  <c r="S95" i="14"/>
  <c r="R95" i="14"/>
  <c r="O95" i="14"/>
  <c r="U95" i="14" s="1"/>
  <c r="S94" i="14"/>
  <c r="R94" i="14"/>
  <c r="O94" i="14"/>
  <c r="T94" i="14" s="1"/>
  <c r="I93" i="14"/>
  <c r="G93" i="14"/>
  <c r="J93" i="14" s="1"/>
  <c r="I91" i="14"/>
  <c r="G91" i="14"/>
  <c r="J91" i="14" s="1"/>
  <c r="C89" i="14"/>
  <c r="F88" i="14"/>
  <c r="E88" i="14"/>
  <c r="C87" i="14"/>
  <c r="F86" i="14"/>
  <c r="E86" i="14"/>
  <c r="S81" i="14"/>
  <c r="R81" i="14"/>
  <c r="S80" i="14"/>
  <c r="R80" i="14"/>
  <c r="C80" i="14"/>
  <c r="S79" i="14"/>
  <c r="R79" i="14"/>
  <c r="F79" i="14"/>
  <c r="E79" i="14"/>
  <c r="S78" i="14"/>
  <c r="R78" i="14"/>
  <c r="C78" i="14"/>
  <c r="S77" i="14"/>
  <c r="R77" i="14"/>
  <c r="F77" i="14"/>
  <c r="E77" i="14"/>
  <c r="S76" i="14"/>
  <c r="R76" i="14"/>
  <c r="S75" i="14"/>
  <c r="R75" i="14"/>
  <c r="S74" i="14"/>
  <c r="R74" i="14"/>
  <c r="I74" i="14"/>
  <c r="G74" i="14"/>
  <c r="J74" i="14" s="1"/>
  <c r="S73" i="14"/>
  <c r="R73" i="14"/>
  <c r="S72" i="14"/>
  <c r="R72" i="14"/>
  <c r="I72" i="14"/>
  <c r="G72" i="14"/>
  <c r="J72" i="14" s="1"/>
  <c r="S71" i="14"/>
  <c r="R71" i="14"/>
  <c r="S70" i="14"/>
  <c r="R70" i="14"/>
  <c r="C70" i="14"/>
  <c r="S69" i="14"/>
  <c r="R69" i="14"/>
  <c r="F69" i="14"/>
  <c r="E69" i="14"/>
  <c r="S68" i="14"/>
  <c r="R68" i="14"/>
  <c r="C68" i="14"/>
  <c r="S67" i="14"/>
  <c r="R67" i="14"/>
  <c r="F67" i="14"/>
  <c r="E67" i="14"/>
  <c r="S66" i="14"/>
  <c r="R66" i="14"/>
  <c r="S65" i="14"/>
  <c r="R65" i="14"/>
  <c r="S64" i="14"/>
  <c r="R64" i="14"/>
  <c r="S63" i="14"/>
  <c r="R63" i="14"/>
  <c r="S62" i="14"/>
  <c r="R62" i="14"/>
  <c r="O62" i="14"/>
  <c r="U62" i="14" s="1"/>
  <c r="S61" i="14"/>
  <c r="R61" i="14"/>
  <c r="O61" i="14"/>
  <c r="U61" i="14" s="1"/>
  <c r="S60" i="14"/>
  <c r="R60" i="14"/>
  <c r="O60" i="14"/>
  <c r="T60" i="14" s="1"/>
  <c r="C60" i="14"/>
  <c r="S59" i="14"/>
  <c r="R59" i="14"/>
  <c r="O59" i="14"/>
  <c r="P59" i="14" s="1"/>
  <c r="F59" i="14"/>
  <c r="E59" i="14"/>
  <c r="S58" i="14"/>
  <c r="R58" i="14"/>
  <c r="O58" i="14"/>
  <c r="T58" i="14" s="1"/>
  <c r="C58" i="14"/>
  <c r="S57" i="14"/>
  <c r="R57" i="14"/>
  <c r="O57" i="14"/>
  <c r="P57" i="14" s="1"/>
  <c r="F57" i="14"/>
  <c r="E57" i="14"/>
  <c r="S56" i="14"/>
  <c r="R56" i="14"/>
  <c r="O56" i="14"/>
  <c r="T56" i="14" s="1"/>
  <c r="S55" i="14"/>
  <c r="R55" i="14"/>
  <c r="O55" i="14"/>
  <c r="I54" i="14"/>
  <c r="G54" i="14"/>
  <c r="G55" i="14" s="1"/>
  <c r="I52" i="14"/>
  <c r="G52" i="14"/>
  <c r="C50" i="14"/>
  <c r="F49" i="14"/>
  <c r="E49" i="14"/>
  <c r="C48" i="14"/>
  <c r="F47" i="14"/>
  <c r="E47" i="14"/>
  <c r="U42" i="14"/>
  <c r="T42" i="14"/>
  <c r="S42" i="14"/>
  <c r="R42" i="14"/>
  <c r="U41" i="14"/>
  <c r="T41" i="14"/>
  <c r="S41" i="14"/>
  <c r="R41" i="14"/>
  <c r="C41" i="14"/>
  <c r="U40" i="14"/>
  <c r="T40" i="14"/>
  <c r="S40" i="14"/>
  <c r="R40" i="14"/>
  <c r="F40" i="14"/>
  <c r="E40" i="14"/>
  <c r="U39" i="14"/>
  <c r="T39" i="14"/>
  <c r="S39" i="14"/>
  <c r="R39" i="14"/>
  <c r="C39" i="14"/>
  <c r="U38" i="14"/>
  <c r="T38" i="14"/>
  <c r="S38" i="14"/>
  <c r="R38" i="14"/>
  <c r="F38" i="14"/>
  <c r="E38" i="14"/>
  <c r="U37" i="14"/>
  <c r="T37" i="14"/>
  <c r="S37" i="14"/>
  <c r="R37" i="14"/>
  <c r="U36" i="14"/>
  <c r="T36" i="14"/>
  <c r="S36" i="14"/>
  <c r="R36" i="14"/>
  <c r="U35" i="14"/>
  <c r="T35" i="14"/>
  <c r="S35" i="14"/>
  <c r="R35" i="14"/>
  <c r="I35" i="14"/>
  <c r="G35" i="14"/>
  <c r="G36" i="14" s="1"/>
  <c r="U34" i="14"/>
  <c r="T34" i="14"/>
  <c r="S34" i="14"/>
  <c r="R34" i="14"/>
  <c r="U33" i="14"/>
  <c r="T33" i="14"/>
  <c r="S33" i="14"/>
  <c r="R33" i="14"/>
  <c r="I33" i="14"/>
  <c r="G33" i="14"/>
  <c r="G34" i="14" s="1"/>
  <c r="U32" i="14"/>
  <c r="T32" i="14"/>
  <c r="S32" i="14"/>
  <c r="R32" i="14"/>
  <c r="U31" i="14"/>
  <c r="T31" i="14"/>
  <c r="S31" i="14"/>
  <c r="R31" i="14"/>
  <c r="C31" i="14"/>
  <c r="U30" i="14"/>
  <c r="T30" i="14"/>
  <c r="S30" i="14"/>
  <c r="R30" i="14"/>
  <c r="F30" i="14"/>
  <c r="E30" i="14"/>
  <c r="U29" i="14"/>
  <c r="T29" i="14"/>
  <c r="S29" i="14"/>
  <c r="R29" i="14"/>
  <c r="C29" i="14"/>
  <c r="U28" i="14"/>
  <c r="T28" i="14"/>
  <c r="S28" i="14"/>
  <c r="R28" i="14"/>
  <c r="F28" i="14"/>
  <c r="E28" i="14"/>
  <c r="U27" i="14"/>
  <c r="T27" i="14"/>
  <c r="S27" i="14"/>
  <c r="R27" i="14"/>
  <c r="U26" i="14"/>
  <c r="T26" i="14"/>
  <c r="S26" i="14"/>
  <c r="R26" i="14"/>
  <c r="U25" i="14"/>
  <c r="T25" i="14"/>
  <c r="S25" i="14"/>
  <c r="R25" i="14"/>
  <c r="U24" i="14"/>
  <c r="T24" i="14"/>
  <c r="S24" i="14"/>
  <c r="R24" i="14"/>
  <c r="S23" i="14"/>
  <c r="R23" i="14"/>
  <c r="O23" i="14"/>
  <c r="P23" i="14" s="1"/>
  <c r="S22" i="14"/>
  <c r="R22" i="14"/>
  <c r="O22" i="14"/>
  <c r="T22" i="14" s="1"/>
  <c r="S21" i="14"/>
  <c r="R21" i="14"/>
  <c r="O21" i="14"/>
  <c r="P21" i="14" s="1"/>
  <c r="C21" i="14"/>
  <c r="S20" i="14"/>
  <c r="R20" i="14"/>
  <c r="O20" i="14"/>
  <c r="U20" i="14" s="1"/>
  <c r="F20" i="14"/>
  <c r="E20" i="14"/>
  <c r="S19" i="14"/>
  <c r="R19" i="14"/>
  <c r="O19" i="14"/>
  <c r="P19" i="14" s="1"/>
  <c r="C19" i="14"/>
  <c r="S18" i="14"/>
  <c r="R18" i="14"/>
  <c r="O18" i="14"/>
  <c r="U18" i="14" s="1"/>
  <c r="F18" i="14"/>
  <c r="E18" i="14"/>
  <c r="S17" i="14"/>
  <c r="R17" i="14"/>
  <c r="O17" i="14"/>
  <c r="P17" i="14" s="1"/>
  <c r="S16" i="14"/>
  <c r="R16" i="14"/>
  <c r="O16" i="14"/>
  <c r="I15" i="14"/>
  <c r="G15" i="14"/>
  <c r="J15" i="14" s="1"/>
  <c r="I13" i="14"/>
  <c r="G13" i="14"/>
  <c r="G14" i="14" s="1"/>
  <c r="C11" i="14"/>
  <c r="F10" i="14"/>
  <c r="E10" i="14"/>
  <c r="C9" i="14"/>
  <c r="F8" i="14"/>
  <c r="E8" i="14"/>
  <c r="S120" i="1"/>
  <c r="R120" i="1"/>
  <c r="S119" i="1"/>
  <c r="R119" i="1"/>
  <c r="S118" i="1"/>
  <c r="R118" i="1"/>
  <c r="S117" i="1"/>
  <c r="R117" i="1"/>
  <c r="S116" i="1"/>
  <c r="R116" i="1"/>
  <c r="S115" i="1"/>
  <c r="R115" i="1"/>
  <c r="S114" i="1"/>
  <c r="R114" i="1"/>
  <c r="S113" i="1"/>
  <c r="R113" i="1"/>
  <c r="S112" i="1"/>
  <c r="R112" i="1"/>
  <c r="S111" i="1"/>
  <c r="R111" i="1"/>
  <c r="S110" i="1"/>
  <c r="R110" i="1"/>
  <c r="S109" i="1"/>
  <c r="R109" i="1"/>
  <c r="S108" i="1"/>
  <c r="R108" i="1"/>
  <c r="S107" i="1"/>
  <c r="R107" i="1"/>
  <c r="S106" i="1"/>
  <c r="R106" i="1"/>
  <c r="S105" i="1"/>
  <c r="R105" i="1"/>
  <c r="S104" i="1"/>
  <c r="R104" i="1"/>
  <c r="S103" i="1"/>
  <c r="R103" i="1"/>
  <c r="S102" i="1"/>
  <c r="R102" i="1"/>
  <c r="S101" i="1"/>
  <c r="R101" i="1"/>
  <c r="O101" i="1"/>
  <c r="P101" i="1" s="1"/>
  <c r="S100" i="1"/>
  <c r="R100" i="1"/>
  <c r="O100" i="1"/>
  <c r="P100" i="1" s="1"/>
  <c r="S99" i="1"/>
  <c r="R99" i="1"/>
  <c r="O99" i="1"/>
  <c r="P99" i="1" s="1"/>
  <c r="S98" i="1"/>
  <c r="R98" i="1"/>
  <c r="O98" i="1"/>
  <c r="P98" i="1" s="1"/>
  <c r="S97" i="1"/>
  <c r="R97" i="1"/>
  <c r="O97" i="1"/>
  <c r="P97" i="1" s="1"/>
  <c r="S96" i="1"/>
  <c r="R96" i="1"/>
  <c r="O96" i="1"/>
  <c r="P96" i="1" s="1"/>
  <c r="S95" i="1"/>
  <c r="R95" i="1"/>
  <c r="O95" i="1"/>
  <c r="P95" i="1" s="1"/>
  <c r="S94" i="1"/>
  <c r="R94" i="1"/>
  <c r="O94" i="1"/>
  <c r="P94" i="1" s="1"/>
  <c r="C119" i="1"/>
  <c r="F118" i="1"/>
  <c r="E118" i="1"/>
  <c r="C117" i="1"/>
  <c r="F116" i="1"/>
  <c r="E116" i="1"/>
  <c r="I113" i="1"/>
  <c r="G113" i="1"/>
  <c r="G114" i="1" s="1"/>
  <c r="I111" i="1"/>
  <c r="G111" i="1"/>
  <c r="C109" i="1"/>
  <c r="F108" i="1"/>
  <c r="E108" i="1"/>
  <c r="C107" i="1"/>
  <c r="F106" i="1"/>
  <c r="E106" i="1"/>
  <c r="C99" i="1"/>
  <c r="F98" i="1"/>
  <c r="E98" i="1"/>
  <c r="C97" i="1"/>
  <c r="F96" i="1"/>
  <c r="E96" i="1"/>
  <c r="I93" i="1"/>
  <c r="G93" i="1"/>
  <c r="J93" i="1" s="1"/>
  <c r="I91" i="1"/>
  <c r="G91" i="1"/>
  <c r="G92" i="1" s="1"/>
  <c r="C89" i="1"/>
  <c r="F88" i="1"/>
  <c r="E88" i="1"/>
  <c r="C87" i="1"/>
  <c r="F86" i="1"/>
  <c r="E86" i="1"/>
  <c r="S81" i="1"/>
  <c r="R81" i="1"/>
  <c r="S80" i="1"/>
  <c r="R80" i="1"/>
  <c r="S79" i="1"/>
  <c r="R79" i="1"/>
  <c r="S78" i="1"/>
  <c r="R78" i="1"/>
  <c r="S77" i="1"/>
  <c r="R77" i="1"/>
  <c r="S76" i="1"/>
  <c r="R76" i="1"/>
  <c r="S75" i="1"/>
  <c r="R75" i="1"/>
  <c r="S74" i="1"/>
  <c r="R74" i="1"/>
  <c r="S73" i="1"/>
  <c r="R73" i="1"/>
  <c r="S72" i="1"/>
  <c r="R72" i="1"/>
  <c r="S71" i="1"/>
  <c r="R71" i="1"/>
  <c r="S70" i="1"/>
  <c r="R70" i="1"/>
  <c r="S69" i="1"/>
  <c r="R69" i="1"/>
  <c r="S68" i="1"/>
  <c r="R68" i="1"/>
  <c r="S67" i="1"/>
  <c r="R67" i="1"/>
  <c r="S66" i="1"/>
  <c r="R66" i="1"/>
  <c r="S65" i="1"/>
  <c r="R65" i="1"/>
  <c r="S64" i="1"/>
  <c r="R64" i="1"/>
  <c r="S63" i="1"/>
  <c r="R63" i="1"/>
  <c r="S62" i="1"/>
  <c r="R62" i="1"/>
  <c r="O62" i="1"/>
  <c r="P62" i="1" s="1"/>
  <c r="S61" i="1"/>
  <c r="R61" i="1"/>
  <c r="O61" i="1"/>
  <c r="P61" i="1" s="1"/>
  <c r="S60" i="1"/>
  <c r="R60" i="1"/>
  <c r="O60" i="1"/>
  <c r="P60" i="1" s="1"/>
  <c r="S59" i="1"/>
  <c r="R59" i="1"/>
  <c r="O59" i="1"/>
  <c r="P59" i="1" s="1"/>
  <c r="S58" i="1"/>
  <c r="R58" i="1"/>
  <c r="O58" i="1"/>
  <c r="P58" i="1" s="1"/>
  <c r="S57" i="1"/>
  <c r="R57" i="1"/>
  <c r="O57" i="1"/>
  <c r="P57" i="1" s="1"/>
  <c r="S56" i="1"/>
  <c r="R56" i="1"/>
  <c r="O56" i="1"/>
  <c r="P56" i="1" s="1"/>
  <c r="S55" i="1"/>
  <c r="R55" i="1"/>
  <c r="O55" i="1"/>
  <c r="P55" i="1" s="1"/>
  <c r="C80" i="1"/>
  <c r="F79" i="1"/>
  <c r="E79" i="1"/>
  <c r="C78" i="1"/>
  <c r="F77" i="1"/>
  <c r="E77" i="1"/>
  <c r="I74" i="1"/>
  <c r="G74" i="1"/>
  <c r="G75" i="1" s="1"/>
  <c r="I72" i="1"/>
  <c r="G72" i="1"/>
  <c r="J72" i="1" s="1"/>
  <c r="C70" i="1"/>
  <c r="F69" i="1"/>
  <c r="E69" i="1"/>
  <c r="C68" i="1"/>
  <c r="F67" i="1"/>
  <c r="E67" i="1"/>
  <c r="C60" i="1"/>
  <c r="F59" i="1"/>
  <c r="E59" i="1"/>
  <c r="C58" i="1"/>
  <c r="F57" i="1"/>
  <c r="E57" i="1"/>
  <c r="I54" i="1"/>
  <c r="G54" i="1"/>
  <c r="J54" i="1" s="1"/>
  <c r="I52" i="1"/>
  <c r="G52" i="1"/>
  <c r="G53" i="1" s="1"/>
  <c r="C50" i="1"/>
  <c r="F49" i="1"/>
  <c r="E49" i="1"/>
  <c r="C48" i="1"/>
  <c r="F47" i="1"/>
  <c r="E47" i="1"/>
  <c r="U42" i="1"/>
  <c r="T42" i="1"/>
  <c r="S42" i="1"/>
  <c r="R42" i="1"/>
  <c r="U41" i="1"/>
  <c r="T41" i="1"/>
  <c r="S41" i="1"/>
  <c r="R41" i="1"/>
  <c r="U40" i="1"/>
  <c r="T40" i="1"/>
  <c r="S40" i="1"/>
  <c r="R40" i="1"/>
  <c r="U39" i="1"/>
  <c r="T39" i="1"/>
  <c r="S39" i="1"/>
  <c r="R39" i="1"/>
  <c r="U38" i="1"/>
  <c r="T38" i="1"/>
  <c r="S38" i="1"/>
  <c r="R38" i="1"/>
  <c r="U37" i="1"/>
  <c r="T37" i="1"/>
  <c r="S37" i="1"/>
  <c r="R37" i="1"/>
  <c r="U36" i="1"/>
  <c r="T36" i="1"/>
  <c r="S36" i="1"/>
  <c r="R36" i="1"/>
  <c r="C41" i="1"/>
  <c r="C39" i="1"/>
  <c r="C31" i="1"/>
  <c r="C29" i="1"/>
  <c r="C21" i="1"/>
  <c r="C19" i="1"/>
  <c r="C11" i="1"/>
  <c r="C9" i="1"/>
  <c r="E30" i="7" l="1"/>
  <c r="E34" i="7"/>
  <c r="K28" i="7"/>
  <c r="K32" i="7"/>
  <c r="K36" i="7"/>
  <c r="Q30" i="7"/>
  <c r="Q34" i="7"/>
  <c r="W28" i="7"/>
  <c r="W32" i="7"/>
  <c r="W36" i="7"/>
  <c r="AC30" i="7"/>
  <c r="AC34" i="7"/>
  <c r="E33" i="7"/>
  <c r="K31" i="7"/>
  <c r="Q29" i="7"/>
  <c r="W31" i="7"/>
  <c r="AC33" i="7"/>
  <c r="E27" i="7"/>
  <c r="E31" i="7"/>
  <c r="E35" i="7"/>
  <c r="K29" i="7"/>
  <c r="K33" i="7"/>
  <c r="Q27" i="7"/>
  <c r="Q31" i="7"/>
  <c r="Q35" i="7"/>
  <c r="W29" i="7"/>
  <c r="W33" i="7"/>
  <c r="AC27" i="7"/>
  <c r="AC31" i="7"/>
  <c r="AC35" i="7"/>
  <c r="E29" i="7"/>
  <c r="K27" i="7"/>
  <c r="K35" i="7"/>
  <c r="Q33" i="7"/>
  <c r="W27" i="7"/>
  <c r="W35" i="7"/>
  <c r="AC29" i="7"/>
  <c r="E28" i="7"/>
  <c r="E32" i="7"/>
  <c r="E36" i="7"/>
  <c r="K30" i="7"/>
  <c r="K34" i="7"/>
  <c r="Q28" i="7"/>
  <c r="Q32" i="7"/>
  <c r="Q36" i="7"/>
  <c r="W30" i="7"/>
  <c r="W34" i="7"/>
  <c r="AC28" i="7"/>
  <c r="AC32" i="7"/>
  <c r="AC36" i="7"/>
  <c r="G18" i="16"/>
  <c r="G20" i="16" s="1"/>
  <c r="G47" i="21"/>
  <c r="G49" i="21" s="1"/>
  <c r="G86" i="19"/>
  <c r="G88" i="19" s="1"/>
  <c r="K101" i="1"/>
  <c r="G116" i="21"/>
  <c r="G118" i="21" s="1"/>
  <c r="G77" i="21"/>
  <c r="G79" i="21" s="1"/>
  <c r="G86" i="21"/>
  <c r="G88" i="21" s="1"/>
  <c r="G106" i="21"/>
  <c r="G108" i="21" s="1"/>
  <c r="G57" i="15"/>
  <c r="G59" i="15" s="1"/>
  <c r="G116" i="17"/>
  <c r="G118" i="17" s="1"/>
  <c r="G67" i="19"/>
  <c r="G69" i="19" s="1"/>
  <c r="G96" i="14"/>
  <c r="G98" i="14" s="1"/>
  <c r="G106" i="15"/>
  <c r="G108" i="15" s="1"/>
  <c r="G77" i="17"/>
  <c r="G79" i="17" s="1"/>
  <c r="G14" i="22"/>
  <c r="J72" i="17"/>
  <c r="K72" i="17" s="1"/>
  <c r="K74" i="17" s="1"/>
  <c r="K103" i="17"/>
  <c r="Q87" i="17" s="1"/>
  <c r="Q89" i="17" s="1"/>
  <c r="G112" i="17"/>
  <c r="G92" i="17"/>
  <c r="G28" i="16"/>
  <c r="G30" i="16" s="1"/>
  <c r="K25" i="16"/>
  <c r="K26" i="16" s="1"/>
  <c r="K62" i="20"/>
  <c r="K63" i="20" s="1"/>
  <c r="G86" i="15"/>
  <c r="G88" i="15" s="1"/>
  <c r="G116" i="15"/>
  <c r="G118" i="15" s="1"/>
  <c r="G92" i="15"/>
  <c r="K62" i="19"/>
  <c r="K63" i="19" s="1"/>
  <c r="G38" i="14"/>
  <c r="G40" i="14" s="1"/>
  <c r="G106" i="1"/>
  <c r="G108" i="1" s="1"/>
  <c r="G73" i="1"/>
  <c r="G116" i="22"/>
  <c r="G118" i="22" s="1"/>
  <c r="G112" i="22"/>
  <c r="K103" i="22"/>
  <c r="Q87" i="22" s="1"/>
  <c r="R87" i="22" s="1"/>
  <c r="G92" i="22"/>
  <c r="G57" i="22"/>
  <c r="G59" i="22" s="1"/>
  <c r="G47" i="22"/>
  <c r="G49" i="22" s="1"/>
  <c r="K25" i="22"/>
  <c r="K26" i="22" s="1"/>
  <c r="G28" i="22"/>
  <c r="G30" i="22" s="1"/>
  <c r="G18" i="22"/>
  <c r="G20" i="22" s="1"/>
  <c r="G28" i="17"/>
  <c r="G30" i="17" s="1"/>
  <c r="G18" i="17"/>
  <c r="G20" i="17" s="1"/>
  <c r="G96" i="21"/>
  <c r="G98" i="21" s="1"/>
  <c r="G92" i="21"/>
  <c r="J52" i="21"/>
  <c r="G53" i="21"/>
  <c r="G30" i="21"/>
  <c r="G18" i="21"/>
  <c r="G20" i="21" s="1"/>
  <c r="G38" i="16"/>
  <c r="G40" i="16" s="1"/>
  <c r="J33" i="16"/>
  <c r="K64" i="20"/>
  <c r="Q48" i="20" s="1"/>
  <c r="R48" i="20" s="1"/>
  <c r="G73" i="20"/>
  <c r="G77" i="15"/>
  <c r="G79" i="15" s="1"/>
  <c r="G38" i="15"/>
  <c r="G40" i="15" s="1"/>
  <c r="G28" i="15"/>
  <c r="G30" i="15" s="1"/>
  <c r="J33" i="15"/>
  <c r="G18" i="15"/>
  <c r="G20" i="15" s="1"/>
  <c r="G8" i="15"/>
  <c r="G10" i="15" s="1"/>
  <c r="K23" i="15"/>
  <c r="G96" i="19"/>
  <c r="G98" i="19" s="1"/>
  <c r="J52" i="19"/>
  <c r="G53" i="19"/>
  <c r="G47" i="19"/>
  <c r="G49" i="19" s="1"/>
  <c r="G116" i="14"/>
  <c r="G118" i="14" s="1"/>
  <c r="K103" i="14"/>
  <c r="K104" i="14" s="1"/>
  <c r="G86" i="14"/>
  <c r="G88" i="14" s="1"/>
  <c r="K25" i="14"/>
  <c r="J33" i="14"/>
  <c r="K103" i="18"/>
  <c r="G86" i="18"/>
  <c r="G88" i="18" s="1"/>
  <c r="G77" i="18"/>
  <c r="G79" i="18" s="1"/>
  <c r="J72" i="18"/>
  <c r="K72" i="18" s="1"/>
  <c r="K74" i="18" s="1"/>
  <c r="K62" i="18"/>
  <c r="K63" i="18" s="1"/>
  <c r="J52" i="18"/>
  <c r="K52" i="18" s="1"/>
  <c r="K54" i="18" s="1"/>
  <c r="T94" i="22"/>
  <c r="J91" i="1"/>
  <c r="K91" i="1" s="1"/>
  <c r="K93" i="1" s="1"/>
  <c r="K64" i="1"/>
  <c r="K65" i="1" s="1"/>
  <c r="K62" i="1"/>
  <c r="K63" i="1" s="1"/>
  <c r="T100" i="15"/>
  <c r="K111" i="22"/>
  <c r="K113" i="22" s="1"/>
  <c r="U100" i="20"/>
  <c r="T21" i="14"/>
  <c r="P101" i="22"/>
  <c r="P100" i="20"/>
  <c r="T57" i="20"/>
  <c r="P94" i="14"/>
  <c r="P99" i="17"/>
  <c r="T101" i="22"/>
  <c r="U16" i="20"/>
  <c r="T57" i="14"/>
  <c r="P57" i="17"/>
  <c r="T55" i="19"/>
  <c r="U56" i="20"/>
  <c r="P95" i="20"/>
  <c r="K25" i="21"/>
  <c r="K26" i="21" s="1"/>
  <c r="U98" i="22"/>
  <c r="U17" i="14"/>
  <c r="J35" i="15"/>
  <c r="P94" i="16"/>
  <c r="P56" i="19"/>
  <c r="P97" i="20"/>
  <c r="T59" i="21"/>
  <c r="G16" i="20"/>
  <c r="J35" i="21"/>
  <c r="K33" i="21" s="1"/>
  <c r="K35" i="21" s="1"/>
  <c r="J54" i="22"/>
  <c r="T94" i="16"/>
  <c r="P56" i="20"/>
  <c r="G94" i="1"/>
  <c r="U56" i="14"/>
  <c r="P17" i="15"/>
  <c r="P56" i="17"/>
  <c r="G114" i="17"/>
  <c r="T57" i="18"/>
  <c r="P100" i="19"/>
  <c r="U19" i="20"/>
  <c r="P21" i="20"/>
  <c r="U55" i="21"/>
  <c r="T101" i="14"/>
  <c r="T61" i="16"/>
  <c r="T101" i="17"/>
  <c r="U55" i="19"/>
  <c r="P56" i="22"/>
  <c r="P57" i="22"/>
  <c r="U58" i="22"/>
  <c r="U56" i="17"/>
  <c r="U94" i="17"/>
  <c r="U101" i="17"/>
  <c r="J35" i="18"/>
  <c r="U100" i="19"/>
  <c r="U21" i="20"/>
  <c r="P23" i="22"/>
  <c r="U60" i="14"/>
  <c r="T19" i="15"/>
  <c r="U56" i="15"/>
  <c r="J54" i="14"/>
  <c r="U23" i="15"/>
  <c r="P60" i="17"/>
  <c r="P95" i="17"/>
  <c r="U96" i="17"/>
  <c r="T23" i="19"/>
  <c r="T58" i="21"/>
  <c r="T56" i="22"/>
  <c r="T57" i="22"/>
  <c r="U21" i="14"/>
  <c r="T23" i="14"/>
  <c r="J54" i="15"/>
  <c r="U98" i="15"/>
  <c r="P16" i="17"/>
  <c r="T23" i="17"/>
  <c r="J54" i="17"/>
  <c r="T57" i="17"/>
  <c r="U60" i="17"/>
  <c r="U94" i="18"/>
  <c r="J35" i="19"/>
  <c r="J93" i="20"/>
  <c r="K91" i="20" s="1"/>
  <c r="K93" i="20" s="1"/>
  <c r="T55" i="21"/>
  <c r="U58" i="21"/>
  <c r="U96" i="21"/>
  <c r="G114" i="21"/>
  <c r="G16" i="22"/>
  <c r="T23" i="22"/>
  <c r="J35" i="22"/>
  <c r="T58" i="22"/>
  <c r="T59" i="22"/>
  <c r="U94" i="22"/>
  <c r="P58" i="14"/>
  <c r="T59" i="14"/>
  <c r="P100" i="14"/>
  <c r="U22" i="15"/>
  <c r="U58" i="15"/>
  <c r="T60" i="16"/>
  <c r="P95" i="16"/>
  <c r="P61" i="17"/>
  <c r="G55" i="18"/>
  <c r="G16" i="19"/>
  <c r="U60" i="19"/>
  <c r="T17" i="14"/>
  <c r="P95" i="14"/>
  <c r="P21" i="15"/>
  <c r="P56" i="16"/>
  <c r="U60" i="16"/>
  <c r="P101" i="16"/>
  <c r="T16" i="17"/>
  <c r="P97" i="18"/>
  <c r="P58" i="19"/>
  <c r="T101" i="19"/>
  <c r="P60" i="20"/>
  <c r="U60" i="21"/>
  <c r="P97" i="22"/>
  <c r="G16" i="14"/>
  <c r="U22" i="14"/>
  <c r="T60" i="18"/>
  <c r="T59" i="19"/>
  <c r="T94" i="19"/>
  <c r="G16" i="21"/>
  <c r="T101" i="21"/>
  <c r="G55" i="20"/>
  <c r="P97" i="14"/>
  <c r="U100" i="14"/>
  <c r="T101" i="15"/>
  <c r="U58" i="17"/>
  <c r="T61" i="17"/>
  <c r="U101" i="18"/>
  <c r="U59" i="19"/>
  <c r="U94" i="19"/>
  <c r="T22" i="20"/>
  <c r="G114" i="20"/>
  <c r="U56" i="21"/>
  <c r="P96" i="21"/>
  <c r="U101" i="21"/>
  <c r="P59" i="22"/>
  <c r="T21" i="15"/>
  <c r="P100" i="15"/>
  <c r="G55" i="16"/>
  <c r="T56" i="16"/>
  <c r="P58" i="16"/>
  <c r="U58" i="19"/>
  <c r="G114" i="19"/>
  <c r="U22" i="20"/>
  <c r="U60" i="20"/>
  <c r="J52" i="15"/>
  <c r="G53" i="15"/>
  <c r="T59" i="15"/>
  <c r="P55" i="14"/>
  <c r="U55" i="14"/>
  <c r="G116" i="16"/>
  <c r="G118" i="16" s="1"/>
  <c r="K102" i="1"/>
  <c r="G112" i="1"/>
  <c r="J111" i="1"/>
  <c r="U16" i="14"/>
  <c r="T16" i="14"/>
  <c r="P16" i="14"/>
  <c r="U16" i="16"/>
  <c r="T16" i="16"/>
  <c r="P16" i="16"/>
  <c r="G47" i="17"/>
  <c r="G49" i="17" s="1"/>
  <c r="P56" i="18"/>
  <c r="T56" i="18"/>
  <c r="G116" i="19"/>
  <c r="G118" i="19" s="1"/>
  <c r="G77" i="1"/>
  <c r="G79" i="1" s="1"/>
  <c r="K103" i="1"/>
  <c r="Q86" i="1" s="1"/>
  <c r="O86" i="1" s="1"/>
  <c r="P86" i="1" s="1"/>
  <c r="P55" i="15"/>
  <c r="U55" i="15"/>
  <c r="T55" i="15"/>
  <c r="G53" i="14"/>
  <c r="J52" i="14"/>
  <c r="G8" i="14"/>
  <c r="G10" i="14" s="1"/>
  <c r="G47" i="18"/>
  <c r="G49" i="18" s="1"/>
  <c r="G57" i="18"/>
  <c r="G59" i="18" s="1"/>
  <c r="J91" i="18"/>
  <c r="K101" i="18"/>
  <c r="Q86" i="18" s="1"/>
  <c r="O86" i="18" s="1"/>
  <c r="G92" i="18"/>
  <c r="G57" i="1"/>
  <c r="G59" i="1" s="1"/>
  <c r="T61" i="14"/>
  <c r="P61" i="14"/>
  <c r="G67" i="15"/>
  <c r="G69" i="15" s="1"/>
  <c r="G94" i="19"/>
  <c r="J93" i="19"/>
  <c r="K91" i="19" s="1"/>
  <c r="K93" i="19" s="1"/>
  <c r="U97" i="16"/>
  <c r="P97" i="16"/>
  <c r="J13" i="17"/>
  <c r="U19" i="14"/>
  <c r="T19" i="14"/>
  <c r="G67" i="18"/>
  <c r="G69" i="18" s="1"/>
  <c r="G73" i="19"/>
  <c r="J72" i="19"/>
  <c r="K72" i="19" s="1"/>
  <c r="K74" i="19" s="1"/>
  <c r="K64" i="19"/>
  <c r="G55" i="1"/>
  <c r="G86" i="1"/>
  <c r="G88" i="1" s="1"/>
  <c r="G116" i="1"/>
  <c r="G118" i="1" s="1"/>
  <c r="G94" i="14"/>
  <c r="U101" i="14"/>
  <c r="T22" i="15"/>
  <c r="G96" i="15"/>
  <c r="G98" i="15" s="1"/>
  <c r="U101" i="15"/>
  <c r="T20" i="16"/>
  <c r="U22" i="16"/>
  <c r="K62" i="16"/>
  <c r="K63" i="16" s="1"/>
  <c r="G96" i="16"/>
  <c r="G98" i="16" s="1"/>
  <c r="U98" i="16"/>
  <c r="G106" i="16"/>
  <c r="G108" i="16" s="1"/>
  <c r="J33" i="17"/>
  <c r="G38" i="17"/>
  <c r="G40" i="17" s="1"/>
  <c r="G86" i="17"/>
  <c r="G88" i="17" s="1"/>
  <c r="G28" i="18"/>
  <c r="G30" i="18" s="1"/>
  <c r="G116" i="18"/>
  <c r="G118" i="18" s="1"/>
  <c r="G18" i="19"/>
  <c r="G20" i="19" s="1"/>
  <c r="G77" i="19"/>
  <c r="G79" i="19" s="1"/>
  <c r="P94" i="20"/>
  <c r="G67" i="21"/>
  <c r="G69" i="21" s="1"/>
  <c r="P98" i="21"/>
  <c r="G114" i="22"/>
  <c r="G77" i="14"/>
  <c r="G79" i="14" s="1"/>
  <c r="G47" i="15"/>
  <c r="G49" i="15" s="1"/>
  <c r="K111" i="16"/>
  <c r="K113" i="16" s="1"/>
  <c r="G8" i="17"/>
  <c r="G10" i="17" s="1"/>
  <c r="G67" i="17"/>
  <c r="G69" i="17" s="1"/>
  <c r="G106" i="18"/>
  <c r="G108" i="18" s="1"/>
  <c r="G28" i="19"/>
  <c r="G30" i="19" s="1"/>
  <c r="G106" i="19"/>
  <c r="G108" i="19" s="1"/>
  <c r="K111" i="19"/>
  <c r="K113" i="19" s="1"/>
  <c r="G8" i="20"/>
  <c r="G10" i="20" s="1"/>
  <c r="P17" i="20"/>
  <c r="G38" i="20"/>
  <c r="G40" i="20" s="1"/>
  <c r="P55" i="20"/>
  <c r="G96" i="20"/>
  <c r="G98" i="20" s="1"/>
  <c r="P99" i="20"/>
  <c r="U59" i="21"/>
  <c r="K64" i="21"/>
  <c r="K13" i="22"/>
  <c r="K15" i="22" s="1"/>
  <c r="P16" i="22"/>
  <c r="P61" i="22"/>
  <c r="G77" i="22"/>
  <c r="G79" i="22" s="1"/>
  <c r="P99" i="22"/>
  <c r="J33" i="22"/>
  <c r="G38" i="22"/>
  <c r="G40" i="22" s="1"/>
  <c r="G86" i="22"/>
  <c r="G88" i="22" s="1"/>
  <c r="G96" i="1"/>
  <c r="G98" i="1" s="1"/>
  <c r="G18" i="14"/>
  <c r="G20" i="14" s="1"/>
  <c r="G57" i="14"/>
  <c r="G59" i="14" s="1"/>
  <c r="P99" i="14"/>
  <c r="G106" i="14"/>
  <c r="G108" i="14" s="1"/>
  <c r="P96" i="15"/>
  <c r="K103" i="15"/>
  <c r="Q87" i="15" s="1"/>
  <c r="Q91" i="15" s="1"/>
  <c r="K111" i="15"/>
  <c r="K113" i="15" s="1"/>
  <c r="G8" i="16"/>
  <c r="G10" i="16" s="1"/>
  <c r="G77" i="16"/>
  <c r="G79" i="16" s="1"/>
  <c r="G92" i="16"/>
  <c r="P99" i="16"/>
  <c r="J35" i="17"/>
  <c r="G57" i="17"/>
  <c r="G59" i="17" s="1"/>
  <c r="P58" i="17"/>
  <c r="P59" i="17"/>
  <c r="P94" i="17"/>
  <c r="K23" i="18"/>
  <c r="K25" i="18"/>
  <c r="K26" i="18" s="1"/>
  <c r="G96" i="18"/>
  <c r="G98" i="18" s="1"/>
  <c r="T57" i="19"/>
  <c r="J35" i="20"/>
  <c r="K33" i="20" s="1"/>
  <c r="K35" i="20" s="1"/>
  <c r="G47" i="20"/>
  <c r="G49" i="20" s="1"/>
  <c r="J52" i="20"/>
  <c r="K52" i="20" s="1"/>
  <c r="K54" i="20" s="1"/>
  <c r="G57" i="20"/>
  <c r="G59" i="20" s="1"/>
  <c r="P58" i="20"/>
  <c r="G86" i="20"/>
  <c r="G88" i="20" s="1"/>
  <c r="U94" i="20"/>
  <c r="T57" i="21"/>
  <c r="U98" i="21"/>
  <c r="K103" i="21"/>
  <c r="Q87" i="21" s="1"/>
  <c r="Q89" i="21" s="1"/>
  <c r="K111" i="21"/>
  <c r="K113" i="21" s="1"/>
  <c r="G8" i="22"/>
  <c r="G10" i="22" s="1"/>
  <c r="P60" i="22"/>
  <c r="G67" i="22"/>
  <c r="G69" i="22" s="1"/>
  <c r="P95" i="22"/>
  <c r="U96" i="22"/>
  <c r="P22" i="14"/>
  <c r="G47" i="14"/>
  <c r="G49" i="14" s="1"/>
  <c r="G67" i="14"/>
  <c r="G69" i="14" s="1"/>
  <c r="J15" i="15"/>
  <c r="K25" i="15"/>
  <c r="K26" i="15" s="1"/>
  <c r="U94" i="15"/>
  <c r="J52" i="16"/>
  <c r="K52" i="16" s="1"/>
  <c r="K54" i="16" s="1"/>
  <c r="G57" i="16"/>
  <c r="G59" i="16" s="1"/>
  <c r="P61" i="16"/>
  <c r="T62" i="16"/>
  <c r="G86" i="16"/>
  <c r="G88" i="16" s="1"/>
  <c r="G112" i="16"/>
  <c r="J15" i="17"/>
  <c r="J52" i="17"/>
  <c r="K62" i="17"/>
  <c r="K63" i="17" s="1"/>
  <c r="G96" i="17"/>
  <c r="G98" i="17" s="1"/>
  <c r="P97" i="17"/>
  <c r="U98" i="17"/>
  <c r="G106" i="17"/>
  <c r="G108" i="17" s="1"/>
  <c r="J33" i="18"/>
  <c r="G38" i="18"/>
  <c r="G40" i="18" s="1"/>
  <c r="P101" i="18"/>
  <c r="U57" i="19"/>
  <c r="P60" i="19"/>
  <c r="P101" i="19"/>
  <c r="P16" i="20"/>
  <c r="U17" i="20"/>
  <c r="P19" i="20"/>
  <c r="T23" i="20"/>
  <c r="G53" i="20"/>
  <c r="T55" i="20"/>
  <c r="T59" i="20"/>
  <c r="P61" i="20"/>
  <c r="G67" i="20"/>
  <c r="G69" i="20" s="1"/>
  <c r="G77" i="20"/>
  <c r="G79" i="20" s="1"/>
  <c r="T101" i="20"/>
  <c r="G116" i="20"/>
  <c r="G118" i="20" s="1"/>
  <c r="G8" i="21"/>
  <c r="G10" i="21" s="1"/>
  <c r="K23" i="21"/>
  <c r="Q8" i="21" s="1"/>
  <c r="O8" i="21" s="1"/>
  <c r="T56" i="21"/>
  <c r="U57" i="21"/>
  <c r="G73" i="21"/>
  <c r="T16" i="22"/>
  <c r="T61" i="22"/>
  <c r="J72" i="22"/>
  <c r="K72" i="22" s="1"/>
  <c r="K74" i="22" s="1"/>
  <c r="J52" i="1"/>
  <c r="K52" i="1" s="1"/>
  <c r="K54" i="1" s="1"/>
  <c r="G67" i="1"/>
  <c r="G69" i="1" s="1"/>
  <c r="J35" i="14"/>
  <c r="U58" i="14"/>
  <c r="U94" i="14"/>
  <c r="G114" i="14"/>
  <c r="T17" i="15"/>
  <c r="G114" i="15"/>
  <c r="J15" i="16"/>
  <c r="J35" i="16"/>
  <c r="G47" i="16"/>
  <c r="G49" i="16" s="1"/>
  <c r="U55" i="16"/>
  <c r="T58" i="16"/>
  <c r="U96" i="16"/>
  <c r="T101" i="16"/>
  <c r="K111" i="17"/>
  <c r="K113" i="17" s="1"/>
  <c r="G8" i="18"/>
  <c r="G10" i="18" s="1"/>
  <c r="G14" i="18"/>
  <c r="T97" i="18"/>
  <c r="G112" i="18"/>
  <c r="G38" i="19"/>
  <c r="G40" i="19" s="1"/>
  <c r="U56" i="19"/>
  <c r="G18" i="20"/>
  <c r="G20" i="20" s="1"/>
  <c r="G28" i="20"/>
  <c r="G30" i="20" s="1"/>
  <c r="G38" i="21"/>
  <c r="G40" i="21" s="1"/>
  <c r="T94" i="21"/>
  <c r="G106" i="22"/>
  <c r="G108" i="22" s="1"/>
  <c r="G47" i="1"/>
  <c r="G49" i="1" s="1"/>
  <c r="G28" i="14"/>
  <c r="G30" i="14" s="1"/>
  <c r="P56" i="14"/>
  <c r="P60" i="14"/>
  <c r="P19" i="15"/>
  <c r="T23" i="15"/>
  <c r="T57" i="15"/>
  <c r="U60" i="15"/>
  <c r="U96" i="15"/>
  <c r="P98" i="15"/>
  <c r="G112" i="15"/>
  <c r="T18" i="16"/>
  <c r="G67" i="16"/>
  <c r="G69" i="16" s="1"/>
  <c r="P23" i="17"/>
  <c r="T59" i="17"/>
  <c r="G18" i="18"/>
  <c r="G20" i="18" s="1"/>
  <c r="G8" i="19"/>
  <c r="G10" i="19" s="1"/>
  <c r="P19" i="19"/>
  <c r="G57" i="19"/>
  <c r="G59" i="19" s="1"/>
  <c r="U58" i="20"/>
  <c r="G106" i="20"/>
  <c r="G108" i="20" s="1"/>
  <c r="G57" i="21"/>
  <c r="G59" i="21" s="1"/>
  <c r="T60" i="21"/>
  <c r="U94" i="21"/>
  <c r="G112" i="21"/>
  <c r="J52" i="22"/>
  <c r="T60" i="22"/>
  <c r="K62" i="22"/>
  <c r="K63" i="22" s="1"/>
  <c r="G96" i="22"/>
  <c r="G98" i="22" s="1"/>
  <c r="P23" i="21"/>
  <c r="T23" i="21"/>
  <c r="T22" i="21"/>
  <c r="U22" i="21"/>
  <c r="P22" i="19"/>
  <c r="U23" i="19"/>
  <c r="U17" i="19"/>
  <c r="U22" i="19"/>
  <c r="U19" i="19"/>
  <c r="P21" i="19"/>
  <c r="P17" i="19"/>
  <c r="U21" i="19"/>
  <c r="U20" i="18"/>
  <c r="P17" i="22"/>
  <c r="P19" i="22"/>
  <c r="P21" i="22"/>
  <c r="P100" i="22"/>
  <c r="P18" i="22"/>
  <c r="P20" i="22"/>
  <c r="T22" i="22"/>
  <c r="T55" i="22"/>
  <c r="P62" i="22"/>
  <c r="K64" i="22"/>
  <c r="J93" i="22"/>
  <c r="K91" i="22" s="1"/>
  <c r="K93" i="22" s="1"/>
  <c r="U22" i="22"/>
  <c r="U55" i="22"/>
  <c r="G75" i="22"/>
  <c r="T17" i="22"/>
  <c r="T19" i="22"/>
  <c r="T21" i="22"/>
  <c r="K23" i="22"/>
  <c r="P96" i="22"/>
  <c r="P98" i="22"/>
  <c r="T100" i="22"/>
  <c r="T18" i="22"/>
  <c r="T20" i="22"/>
  <c r="T62" i="22"/>
  <c r="T95" i="22"/>
  <c r="T97" i="22"/>
  <c r="T99" i="22"/>
  <c r="K101" i="22"/>
  <c r="K72" i="21"/>
  <c r="K74" i="21" s="1"/>
  <c r="P18" i="21"/>
  <c r="P20" i="21"/>
  <c r="G34" i="21"/>
  <c r="P62" i="21"/>
  <c r="J93" i="21"/>
  <c r="K91" i="21" s="1"/>
  <c r="K93" i="21" s="1"/>
  <c r="P16" i="21"/>
  <c r="P61" i="21"/>
  <c r="G75" i="21"/>
  <c r="P95" i="21"/>
  <c r="P97" i="21"/>
  <c r="P99" i="21"/>
  <c r="T17" i="21"/>
  <c r="T19" i="21"/>
  <c r="T21" i="21"/>
  <c r="J54" i="21"/>
  <c r="K52" i="21" s="1"/>
  <c r="K54" i="21" s="1"/>
  <c r="T100" i="21"/>
  <c r="Q47" i="21"/>
  <c r="P100" i="21"/>
  <c r="J13" i="21"/>
  <c r="K13" i="21" s="1"/>
  <c r="K15" i="21" s="1"/>
  <c r="U17" i="21"/>
  <c r="T18" i="21"/>
  <c r="U19" i="21"/>
  <c r="T20" i="21"/>
  <c r="U21" i="21"/>
  <c r="T62" i="21"/>
  <c r="T16" i="21"/>
  <c r="T61" i="21"/>
  <c r="T95" i="21"/>
  <c r="T97" i="21"/>
  <c r="T99" i="21"/>
  <c r="K101" i="21"/>
  <c r="K72" i="20"/>
  <c r="K74" i="20" s="1"/>
  <c r="K111" i="20"/>
  <c r="K113" i="20" s="1"/>
  <c r="K25" i="20"/>
  <c r="G92" i="20"/>
  <c r="U96" i="20"/>
  <c r="U98" i="20"/>
  <c r="P101" i="20"/>
  <c r="K103" i="20"/>
  <c r="G112" i="20"/>
  <c r="P18" i="20"/>
  <c r="P20" i="20"/>
  <c r="U23" i="20"/>
  <c r="G34" i="20"/>
  <c r="U57" i="20"/>
  <c r="U59" i="20"/>
  <c r="P62" i="20"/>
  <c r="G75" i="20"/>
  <c r="K23" i="20"/>
  <c r="P96" i="20"/>
  <c r="P98" i="20"/>
  <c r="J13" i="20"/>
  <c r="K13" i="20" s="1"/>
  <c r="K15" i="20" s="1"/>
  <c r="T18" i="20"/>
  <c r="T20" i="20"/>
  <c r="T62" i="20"/>
  <c r="T61" i="20"/>
  <c r="T95" i="20"/>
  <c r="T97" i="20"/>
  <c r="T99" i="20"/>
  <c r="K101" i="20"/>
  <c r="K25" i="19"/>
  <c r="G92" i="19"/>
  <c r="U96" i="19"/>
  <c r="U98" i="19"/>
  <c r="K103" i="19"/>
  <c r="G112" i="19"/>
  <c r="P20" i="19"/>
  <c r="P16" i="19"/>
  <c r="P61" i="19"/>
  <c r="G75" i="19"/>
  <c r="P95" i="19"/>
  <c r="P97" i="19"/>
  <c r="P99" i="19"/>
  <c r="K23" i="19"/>
  <c r="J33" i="19"/>
  <c r="J54" i="19"/>
  <c r="P96" i="19"/>
  <c r="P98" i="19"/>
  <c r="P18" i="19"/>
  <c r="P62" i="19"/>
  <c r="J13" i="19"/>
  <c r="K13" i="19" s="1"/>
  <c r="K15" i="19" s="1"/>
  <c r="T18" i="19"/>
  <c r="T20" i="19"/>
  <c r="T62" i="19"/>
  <c r="T16" i="19"/>
  <c r="T61" i="19"/>
  <c r="T95" i="19"/>
  <c r="T97" i="19"/>
  <c r="T99" i="19"/>
  <c r="K101" i="19"/>
  <c r="P95" i="18"/>
  <c r="P99" i="18"/>
  <c r="U96" i="18"/>
  <c r="P94" i="18"/>
  <c r="T95" i="18"/>
  <c r="T99" i="18"/>
  <c r="U98" i="18"/>
  <c r="U61" i="18"/>
  <c r="P59" i="18"/>
  <c r="P61" i="18"/>
  <c r="T59" i="18"/>
  <c r="U62" i="18"/>
  <c r="P57" i="18"/>
  <c r="T58" i="18"/>
  <c r="P16" i="18"/>
  <c r="P23" i="18"/>
  <c r="T16" i="18"/>
  <c r="T23" i="18"/>
  <c r="U18" i="18"/>
  <c r="K111" i="18"/>
  <c r="K113" i="18" s="1"/>
  <c r="K13" i="18"/>
  <c r="K15" i="18" s="1"/>
  <c r="G16" i="18"/>
  <c r="P17" i="18"/>
  <c r="P19" i="18"/>
  <c r="P21" i="18"/>
  <c r="Q47" i="18"/>
  <c r="U56" i="18"/>
  <c r="U58" i="18"/>
  <c r="U60" i="18"/>
  <c r="P100" i="18"/>
  <c r="G114" i="18"/>
  <c r="P18" i="18"/>
  <c r="P20" i="18"/>
  <c r="T22" i="18"/>
  <c r="T55" i="18"/>
  <c r="P62" i="18"/>
  <c r="K64" i="18"/>
  <c r="J93" i="18"/>
  <c r="U22" i="18"/>
  <c r="U55" i="18"/>
  <c r="G75" i="18"/>
  <c r="T17" i="18"/>
  <c r="T19" i="18"/>
  <c r="T21" i="18"/>
  <c r="P96" i="18"/>
  <c r="P98" i="18"/>
  <c r="T100" i="18"/>
  <c r="P100" i="17"/>
  <c r="P18" i="17"/>
  <c r="P20" i="17"/>
  <c r="T22" i="17"/>
  <c r="T55" i="17"/>
  <c r="P62" i="17"/>
  <c r="K64" i="17"/>
  <c r="J93" i="17"/>
  <c r="K91" i="17" s="1"/>
  <c r="K93" i="17" s="1"/>
  <c r="U22" i="17"/>
  <c r="U55" i="17"/>
  <c r="G75" i="17"/>
  <c r="P17" i="17"/>
  <c r="P19" i="17"/>
  <c r="T17" i="17"/>
  <c r="T19" i="17"/>
  <c r="T21" i="17"/>
  <c r="P96" i="17"/>
  <c r="P98" i="17"/>
  <c r="T100" i="17"/>
  <c r="P21" i="17"/>
  <c r="T18" i="17"/>
  <c r="T20" i="17"/>
  <c r="T62" i="17"/>
  <c r="T95" i="17"/>
  <c r="T97" i="17"/>
  <c r="T99" i="17"/>
  <c r="K101" i="17"/>
  <c r="K72" i="16"/>
  <c r="K74" i="16" s="1"/>
  <c r="Q91" i="16"/>
  <c r="Q89" i="16"/>
  <c r="R87" i="16"/>
  <c r="P17" i="16"/>
  <c r="P19" i="16"/>
  <c r="P21" i="16"/>
  <c r="T23" i="16"/>
  <c r="T57" i="16"/>
  <c r="T59" i="16"/>
  <c r="P100" i="16"/>
  <c r="G114" i="16"/>
  <c r="P18" i="16"/>
  <c r="P20" i="16"/>
  <c r="T22" i="16"/>
  <c r="U23" i="16"/>
  <c r="T55" i="16"/>
  <c r="U57" i="16"/>
  <c r="U59" i="16"/>
  <c r="P62" i="16"/>
  <c r="K64" i="16"/>
  <c r="G73" i="16"/>
  <c r="J93" i="16"/>
  <c r="K91" i="16" s="1"/>
  <c r="K93" i="16" s="1"/>
  <c r="G75" i="16"/>
  <c r="K104" i="16"/>
  <c r="T17" i="16"/>
  <c r="T19" i="16"/>
  <c r="T21" i="16"/>
  <c r="K23" i="16"/>
  <c r="P96" i="16"/>
  <c r="P98" i="16"/>
  <c r="T100" i="16"/>
  <c r="J13" i="16"/>
  <c r="T95" i="16"/>
  <c r="T97" i="16"/>
  <c r="T99" i="16"/>
  <c r="K101" i="16"/>
  <c r="K72" i="15"/>
  <c r="K74" i="15" s="1"/>
  <c r="T56" i="15"/>
  <c r="T58" i="15"/>
  <c r="T60" i="15"/>
  <c r="T94" i="15"/>
  <c r="P18" i="15"/>
  <c r="P20" i="15"/>
  <c r="U57" i="15"/>
  <c r="U59" i="15"/>
  <c r="P62" i="15"/>
  <c r="K64" i="15"/>
  <c r="Q47" i="15" s="1"/>
  <c r="O47" i="15" s="1"/>
  <c r="T47" i="15" s="1"/>
  <c r="G73" i="15"/>
  <c r="J93" i="15"/>
  <c r="K91" i="15" s="1"/>
  <c r="K93" i="15" s="1"/>
  <c r="P16" i="15"/>
  <c r="P61" i="15"/>
  <c r="G75" i="15"/>
  <c r="P95" i="15"/>
  <c r="P97" i="15"/>
  <c r="P99" i="15"/>
  <c r="J13" i="15"/>
  <c r="T18" i="15"/>
  <c r="T20" i="15"/>
  <c r="T62" i="15"/>
  <c r="T16" i="15"/>
  <c r="T61" i="15"/>
  <c r="T95" i="15"/>
  <c r="T97" i="15"/>
  <c r="T99" i="15"/>
  <c r="K101" i="15"/>
  <c r="K72" i="14"/>
  <c r="K74" i="14" s="1"/>
  <c r="K111" i="14"/>
  <c r="K113" i="14" s="1"/>
  <c r="K91" i="14"/>
  <c r="K93" i="14" s="1"/>
  <c r="K62" i="14"/>
  <c r="G92" i="14"/>
  <c r="U96" i="14"/>
  <c r="U98" i="14"/>
  <c r="G112" i="14"/>
  <c r="P18" i="14"/>
  <c r="P20" i="14"/>
  <c r="U23" i="14"/>
  <c r="T55" i="14"/>
  <c r="U57" i="14"/>
  <c r="U59" i="14"/>
  <c r="P62" i="14"/>
  <c r="K64" i="14"/>
  <c r="G73" i="14"/>
  <c r="G75" i="14"/>
  <c r="K23" i="14"/>
  <c r="P96" i="14"/>
  <c r="P98" i="14"/>
  <c r="J13" i="14"/>
  <c r="K13" i="14" s="1"/>
  <c r="K15" i="14" s="1"/>
  <c r="T18" i="14"/>
  <c r="T20" i="14"/>
  <c r="T62" i="14"/>
  <c r="T95" i="14"/>
  <c r="T97" i="14"/>
  <c r="T99" i="14"/>
  <c r="K101" i="14"/>
  <c r="Q87" i="14" s="1"/>
  <c r="J113" i="1"/>
  <c r="J74" i="1"/>
  <c r="K72" i="1" s="1"/>
  <c r="K74" i="1" s="1"/>
  <c r="Q47" i="19" l="1"/>
  <c r="Q9" i="16"/>
  <c r="R9" i="16" s="1"/>
  <c r="K104" i="17"/>
  <c r="Q47" i="20"/>
  <c r="O47" i="20" s="1"/>
  <c r="Q8" i="15"/>
  <c r="Q12" i="15" s="1"/>
  <c r="R12" i="15" s="1"/>
  <c r="K111" i="1"/>
  <c r="K113" i="1" s="1"/>
  <c r="R87" i="17"/>
  <c r="Q52" i="20"/>
  <c r="R52" i="20" s="1"/>
  <c r="Q50" i="20"/>
  <c r="Q54" i="20" s="1"/>
  <c r="K65" i="20"/>
  <c r="Q91" i="17"/>
  <c r="K24" i="15"/>
  <c r="K104" i="22"/>
  <c r="Q89" i="22"/>
  <c r="Q93" i="22" s="1"/>
  <c r="Q91" i="22"/>
  <c r="R91" i="22" s="1"/>
  <c r="K33" i="16"/>
  <c r="K35" i="16" s="1"/>
  <c r="K52" i="19"/>
  <c r="K54" i="19" s="1"/>
  <c r="Q9" i="14"/>
  <c r="R9" i="14" s="1"/>
  <c r="K33" i="18"/>
  <c r="K35" i="18" s="1"/>
  <c r="Q8" i="18"/>
  <c r="Q10" i="18" s="1"/>
  <c r="Q14" i="18" s="1"/>
  <c r="Q87" i="18"/>
  <c r="Q91" i="18" s="1"/>
  <c r="R91" i="18" s="1"/>
  <c r="Q47" i="1"/>
  <c r="R47" i="1" s="1"/>
  <c r="Q9" i="17"/>
  <c r="Q13" i="17" s="1"/>
  <c r="Q9" i="22"/>
  <c r="R9" i="22" s="1"/>
  <c r="K13" i="16"/>
  <c r="K15" i="16" s="1"/>
  <c r="P47" i="15"/>
  <c r="Q49" i="15"/>
  <c r="Q53" i="15" s="1"/>
  <c r="K33" i="15"/>
  <c r="K35" i="15" s="1"/>
  <c r="K52" i="14"/>
  <c r="K54" i="14" s="1"/>
  <c r="K33" i="14"/>
  <c r="K35" i="14" s="1"/>
  <c r="K26" i="14"/>
  <c r="K91" i="18"/>
  <c r="K93" i="18" s="1"/>
  <c r="K104" i="18"/>
  <c r="Q9" i="18"/>
  <c r="Q13" i="18" s="1"/>
  <c r="Q48" i="1"/>
  <c r="Q50" i="1" s="1"/>
  <c r="R50" i="1" s="1"/>
  <c r="R87" i="15"/>
  <c r="Q89" i="15"/>
  <c r="R89" i="15" s="1"/>
  <c r="Q47" i="16"/>
  <c r="O47" i="16" s="1"/>
  <c r="Q90" i="18"/>
  <c r="R90" i="18" s="1"/>
  <c r="K104" i="21"/>
  <c r="K24" i="18"/>
  <c r="K104" i="15"/>
  <c r="Q88" i="18"/>
  <c r="Q92" i="18" s="1"/>
  <c r="Q91" i="21"/>
  <c r="R91" i="21" s="1"/>
  <c r="R86" i="18"/>
  <c r="R87" i="21"/>
  <c r="K102" i="18"/>
  <c r="K13" i="15"/>
  <c r="K15" i="15" s="1"/>
  <c r="Q9" i="21"/>
  <c r="Q11" i="21" s="1"/>
  <c r="K52" i="22"/>
  <c r="K54" i="22" s="1"/>
  <c r="Q9" i="15"/>
  <c r="Q11" i="15" s="1"/>
  <c r="Q47" i="17"/>
  <c r="R47" i="17" s="1"/>
  <c r="K33" i="19"/>
  <c r="K35" i="19" s="1"/>
  <c r="K24" i="21"/>
  <c r="R8" i="21"/>
  <c r="K33" i="22"/>
  <c r="K35" i="22" s="1"/>
  <c r="Q12" i="21"/>
  <c r="R12" i="21" s="1"/>
  <c r="Q51" i="15"/>
  <c r="R51" i="15" s="1"/>
  <c r="U47" i="15"/>
  <c r="K33" i="17"/>
  <c r="K35" i="17" s="1"/>
  <c r="K52" i="15"/>
  <c r="K54" i="15" s="1"/>
  <c r="Q47" i="22"/>
  <c r="Q49" i="22" s="1"/>
  <c r="K52" i="17"/>
  <c r="K54" i="17" s="1"/>
  <c r="R47" i="15"/>
  <c r="Q10" i="21"/>
  <c r="Q14" i="21" s="1"/>
  <c r="R86" i="1"/>
  <c r="Q90" i="1"/>
  <c r="Q88" i="1"/>
  <c r="K104" i="1"/>
  <c r="Q87" i="1"/>
  <c r="K15" i="17"/>
  <c r="K65" i="19"/>
  <c r="Q48" i="19"/>
  <c r="K65" i="21"/>
  <c r="Q48" i="21"/>
  <c r="Q91" i="14"/>
  <c r="R87" i="14"/>
  <c r="Q89" i="14"/>
  <c r="Q86" i="22"/>
  <c r="K102" i="22"/>
  <c r="Q8" i="22"/>
  <c r="K24" i="22"/>
  <c r="K65" i="22"/>
  <c r="Q48" i="22"/>
  <c r="O47" i="21"/>
  <c r="Q49" i="21"/>
  <c r="Q51" i="21"/>
  <c r="R47" i="21"/>
  <c r="Q86" i="21"/>
  <c r="K102" i="21"/>
  <c r="U8" i="21"/>
  <c r="P8" i="21"/>
  <c r="T8" i="21"/>
  <c r="Q93" i="21"/>
  <c r="R89" i="21"/>
  <c r="Q87" i="20"/>
  <c r="K104" i="20"/>
  <c r="Q8" i="20"/>
  <c r="K24" i="20"/>
  <c r="Q86" i="20"/>
  <c r="K102" i="20"/>
  <c r="K26" i="20"/>
  <c r="Q9" i="20"/>
  <c r="Q86" i="19"/>
  <c r="K102" i="19"/>
  <c r="K26" i="19"/>
  <c r="Q9" i="19"/>
  <c r="Q8" i="19"/>
  <c r="K24" i="19"/>
  <c r="O47" i="19"/>
  <c r="Q51" i="19"/>
  <c r="R47" i="19"/>
  <c r="Q49" i="19"/>
  <c r="Q87" i="19"/>
  <c r="K104" i="19"/>
  <c r="O47" i="18"/>
  <c r="Q49" i="18"/>
  <c r="Q51" i="18"/>
  <c r="R47" i="18"/>
  <c r="P86" i="18"/>
  <c r="U86" i="18"/>
  <c r="T86" i="18"/>
  <c r="K65" i="18"/>
  <c r="Q48" i="18"/>
  <c r="Q86" i="17"/>
  <c r="K102" i="17"/>
  <c r="K65" i="17"/>
  <c r="Q48" i="17"/>
  <c r="Q93" i="17"/>
  <c r="R89" i="17"/>
  <c r="R91" i="17"/>
  <c r="Q8" i="17"/>
  <c r="Q93" i="16"/>
  <c r="R89" i="16"/>
  <c r="R91" i="16"/>
  <c r="Q86" i="16"/>
  <c r="K102" i="16"/>
  <c r="Q8" i="16"/>
  <c r="K24" i="16"/>
  <c r="K65" i="16"/>
  <c r="Q48" i="16"/>
  <c r="R91" i="15"/>
  <c r="K65" i="15"/>
  <c r="Q48" i="15"/>
  <c r="Q86" i="15"/>
  <c r="K102" i="15"/>
  <c r="K65" i="14"/>
  <c r="Q48" i="14"/>
  <c r="Q8" i="14"/>
  <c r="K24" i="14"/>
  <c r="Q86" i="14"/>
  <c r="K102" i="14"/>
  <c r="K63" i="14"/>
  <c r="Q47" i="14"/>
  <c r="Q51" i="20" l="1"/>
  <c r="Q11" i="16"/>
  <c r="Q15" i="16" s="1"/>
  <c r="Q13" i="16"/>
  <c r="R13" i="16" s="1"/>
  <c r="R47" i="20"/>
  <c r="Q49" i="20"/>
  <c r="R49" i="20" s="1"/>
  <c r="R8" i="15"/>
  <c r="Q10" i="15"/>
  <c r="Q14" i="15" s="1"/>
  <c r="R14" i="15" s="1"/>
  <c r="O8" i="15"/>
  <c r="T8" i="15" s="1"/>
  <c r="R50" i="20"/>
  <c r="O8" i="18"/>
  <c r="P8" i="18" s="1"/>
  <c r="R8" i="18"/>
  <c r="O87" i="18"/>
  <c r="U87" i="18" s="1"/>
  <c r="Q93" i="15"/>
  <c r="R93" i="15" s="1"/>
  <c r="R89" i="22"/>
  <c r="Q51" i="17"/>
  <c r="R51" i="17" s="1"/>
  <c r="R9" i="15"/>
  <c r="Q13" i="14"/>
  <c r="R13" i="14" s="1"/>
  <c r="Q11" i="14"/>
  <c r="R10" i="18"/>
  <c r="Q12" i="18"/>
  <c r="R12" i="18" s="1"/>
  <c r="Q11" i="18"/>
  <c r="Q15" i="18" s="1"/>
  <c r="Q89" i="18"/>
  <c r="Q93" i="18" s="1"/>
  <c r="R93" i="18" s="1"/>
  <c r="R87" i="18"/>
  <c r="O47" i="1"/>
  <c r="P47" i="1" s="1"/>
  <c r="Q49" i="1"/>
  <c r="Q53" i="1" s="1"/>
  <c r="Q54" i="1"/>
  <c r="R54" i="1" s="1"/>
  <c r="R48" i="1"/>
  <c r="Q52" i="1"/>
  <c r="R52" i="1" s="1"/>
  <c r="Q51" i="1"/>
  <c r="R51" i="1" s="1"/>
  <c r="R9" i="17"/>
  <c r="Q11" i="17"/>
  <c r="R11" i="17" s="1"/>
  <c r="Q11" i="22"/>
  <c r="R11" i="22" s="1"/>
  <c r="Q49" i="16"/>
  <c r="Q53" i="16" s="1"/>
  <c r="R49" i="15"/>
  <c r="R9" i="18"/>
  <c r="Q51" i="16"/>
  <c r="R51" i="16" s="1"/>
  <c r="R47" i="16"/>
  <c r="R9" i="21"/>
  <c r="O47" i="17"/>
  <c r="P47" i="17" s="1"/>
  <c r="Q13" i="15"/>
  <c r="R13" i="15" s="1"/>
  <c r="R88" i="18"/>
  <c r="Q49" i="17"/>
  <c r="Q53" i="17" s="1"/>
  <c r="O47" i="22"/>
  <c r="P47" i="22" s="1"/>
  <c r="R10" i="21"/>
  <c r="O9" i="18"/>
  <c r="T9" i="18" s="1"/>
  <c r="O9" i="21"/>
  <c r="U9" i="21" s="1"/>
  <c r="Q13" i="21"/>
  <c r="R13" i="21" s="1"/>
  <c r="R47" i="22"/>
  <c r="Q51" i="22"/>
  <c r="R51" i="22" s="1"/>
  <c r="R48" i="21"/>
  <c r="Q52" i="21"/>
  <c r="Q50" i="21"/>
  <c r="R88" i="1"/>
  <c r="Q92" i="1"/>
  <c r="Q93" i="14"/>
  <c r="R89" i="14"/>
  <c r="O87" i="1"/>
  <c r="P87" i="1" s="1"/>
  <c r="R87" i="1"/>
  <c r="Q89" i="1"/>
  <c r="Q91" i="1"/>
  <c r="R90" i="1"/>
  <c r="Q50" i="19"/>
  <c r="Q52" i="19"/>
  <c r="R48" i="19"/>
  <c r="R91" i="14"/>
  <c r="R93" i="22"/>
  <c r="Q10" i="22"/>
  <c r="R8" i="22"/>
  <c r="O8" i="22"/>
  <c r="O86" i="22"/>
  <c r="Q90" i="22"/>
  <c r="R86" i="22"/>
  <c r="Q88" i="22"/>
  <c r="Q52" i="22"/>
  <c r="Q50" i="22"/>
  <c r="R48" i="22"/>
  <c r="Q53" i="22"/>
  <c r="R49" i="22"/>
  <c r="Q15" i="21"/>
  <c r="R11" i="21"/>
  <c r="R93" i="21"/>
  <c r="Q53" i="21"/>
  <c r="R49" i="21"/>
  <c r="R51" i="21"/>
  <c r="R14" i="21"/>
  <c r="Q88" i="21"/>
  <c r="O86" i="21"/>
  <c r="Q90" i="21"/>
  <c r="R86" i="21"/>
  <c r="U47" i="21"/>
  <c r="T47" i="21"/>
  <c r="P47" i="21"/>
  <c r="O48" i="21"/>
  <c r="R51" i="20"/>
  <c r="Q10" i="20"/>
  <c r="Q12" i="20"/>
  <c r="R8" i="20"/>
  <c r="O8" i="20"/>
  <c r="Q11" i="20"/>
  <c r="Q13" i="20"/>
  <c r="R9" i="20"/>
  <c r="U47" i="20"/>
  <c r="T47" i="20"/>
  <c r="P47" i="20"/>
  <c r="O48" i="20"/>
  <c r="O86" i="20"/>
  <c r="O87" i="20" s="1"/>
  <c r="Q88" i="20"/>
  <c r="Q90" i="20"/>
  <c r="R86" i="20"/>
  <c r="R54" i="20"/>
  <c r="Q89" i="20"/>
  <c r="Q91" i="20"/>
  <c r="R87" i="20"/>
  <c r="Q11" i="19"/>
  <c r="R9" i="19"/>
  <c r="Q13" i="19"/>
  <c r="Q53" i="19"/>
  <c r="R49" i="19"/>
  <c r="Q91" i="19"/>
  <c r="Q89" i="19"/>
  <c r="R87" i="19"/>
  <c r="R51" i="19"/>
  <c r="U47" i="19"/>
  <c r="T47" i="19"/>
  <c r="P47" i="19"/>
  <c r="O48" i="19"/>
  <c r="O49" i="19" s="1"/>
  <c r="Q10" i="19"/>
  <c r="Q12" i="19"/>
  <c r="R8" i="19"/>
  <c r="O8" i="19"/>
  <c r="O9" i="19" s="1"/>
  <c r="Q88" i="19"/>
  <c r="O86" i="19"/>
  <c r="O87" i="19" s="1"/>
  <c r="Q90" i="19"/>
  <c r="R86" i="19"/>
  <c r="O48" i="18"/>
  <c r="O49" i="18" s="1"/>
  <c r="Q52" i="18"/>
  <c r="Q50" i="18"/>
  <c r="R48" i="18"/>
  <c r="R51" i="18"/>
  <c r="R14" i="18"/>
  <c r="Q53" i="18"/>
  <c r="R49" i="18"/>
  <c r="U47" i="18"/>
  <c r="T47" i="18"/>
  <c r="P47" i="18"/>
  <c r="R13" i="18"/>
  <c r="R92" i="18"/>
  <c r="Q10" i="17"/>
  <c r="Q12" i="17"/>
  <c r="R8" i="17"/>
  <c r="O8" i="17"/>
  <c r="Q90" i="17"/>
  <c r="O86" i="17"/>
  <c r="Q88" i="17"/>
  <c r="R86" i="17"/>
  <c r="R93" i="17"/>
  <c r="R13" i="17"/>
  <c r="Q52" i="17"/>
  <c r="Q50" i="17"/>
  <c r="R48" i="17"/>
  <c r="Q10" i="16"/>
  <c r="Q12" i="16"/>
  <c r="R8" i="16"/>
  <c r="O8" i="16"/>
  <c r="O48" i="16"/>
  <c r="Q52" i="16"/>
  <c r="Q50" i="16"/>
  <c r="R48" i="16"/>
  <c r="O86" i="16"/>
  <c r="Q90" i="16"/>
  <c r="R86" i="16"/>
  <c r="Q88" i="16"/>
  <c r="U47" i="16"/>
  <c r="P47" i="16"/>
  <c r="T47" i="16"/>
  <c r="R93" i="16"/>
  <c r="R11" i="16"/>
  <c r="Q15" i="15"/>
  <c r="R11" i="15"/>
  <c r="O86" i="15"/>
  <c r="Q88" i="15"/>
  <c r="Q90" i="15"/>
  <c r="R86" i="15"/>
  <c r="O48" i="15"/>
  <c r="Q52" i="15"/>
  <c r="Q50" i="15"/>
  <c r="R48" i="15"/>
  <c r="R53" i="15"/>
  <c r="O47" i="14"/>
  <c r="O48" i="14" s="1"/>
  <c r="Q49" i="14"/>
  <c r="R47" i="14"/>
  <c r="Q52" i="14"/>
  <c r="Q50" i="14"/>
  <c r="R48" i="14"/>
  <c r="O86" i="14"/>
  <c r="Q88" i="14"/>
  <c r="Q90" i="14"/>
  <c r="R86" i="14"/>
  <c r="Q10" i="14"/>
  <c r="Q12" i="14"/>
  <c r="R8" i="14"/>
  <c r="O8" i="14"/>
  <c r="O9" i="15" l="1"/>
  <c r="O48" i="1"/>
  <c r="Q53" i="20"/>
  <c r="R53" i="20" s="1"/>
  <c r="O10" i="15"/>
  <c r="T10" i="15" s="1"/>
  <c r="P8" i="15"/>
  <c r="U8" i="15"/>
  <c r="R10" i="15"/>
  <c r="O88" i="18"/>
  <c r="U88" i="18" s="1"/>
  <c r="Q15" i="17"/>
  <c r="R15" i="17" s="1"/>
  <c r="P87" i="18"/>
  <c r="T87" i="18"/>
  <c r="U8" i="18"/>
  <c r="T8" i="18"/>
  <c r="P9" i="15"/>
  <c r="R49" i="16"/>
  <c r="R89" i="18"/>
  <c r="Q15" i="22"/>
  <c r="R15" i="22" s="1"/>
  <c r="R49" i="17"/>
  <c r="T47" i="17"/>
  <c r="U47" i="17"/>
  <c r="O49" i="16"/>
  <c r="T49" i="16" s="1"/>
  <c r="U9" i="15"/>
  <c r="T9" i="15"/>
  <c r="Q15" i="14"/>
  <c r="R15" i="14" s="1"/>
  <c r="R11" i="14"/>
  <c r="R11" i="18"/>
  <c r="R49" i="1"/>
  <c r="O49" i="1"/>
  <c r="P49" i="1" s="1"/>
  <c r="U47" i="22"/>
  <c r="O48" i="17"/>
  <c r="O49" i="17" s="1"/>
  <c r="T49" i="17" s="1"/>
  <c r="O10" i="18"/>
  <c r="O11" i="18" s="1"/>
  <c r="O12" i="18" s="1"/>
  <c r="U12" i="18" s="1"/>
  <c r="T47" i="22"/>
  <c r="O48" i="22"/>
  <c r="O49" i="22" s="1"/>
  <c r="T49" i="22" s="1"/>
  <c r="P9" i="18"/>
  <c r="O10" i="21"/>
  <c r="U10" i="21" s="1"/>
  <c r="T9" i="21"/>
  <c r="U9" i="18"/>
  <c r="P9" i="21"/>
  <c r="O88" i="1"/>
  <c r="P88" i="1" s="1"/>
  <c r="P48" i="1"/>
  <c r="R93" i="14"/>
  <c r="R50" i="21"/>
  <c r="Q54" i="21"/>
  <c r="R53" i="1"/>
  <c r="R91" i="1"/>
  <c r="R92" i="1"/>
  <c r="R89" i="1"/>
  <c r="Q93" i="1"/>
  <c r="R52" i="21"/>
  <c r="R52" i="19"/>
  <c r="R50" i="19"/>
  <c r="Q54" i="19"/>
  <c r="P86" i="22"/>
  <c r="U86" i="22"/>
  <c r="T86" i="22"/>
  <c r="O87" i="22"/>
  <c r="O88" i="22" s="1"/>
  <c r="Q14" i="22"/>
  <c r="R10" i="22"/>
  <c r="R52" i="22"/>
  <c r="R50" i="22"/>
  <c r="Q54" i="22"/>
  <c r="T8" i="22"/>
  <c r="P8" i="22"/>
  <c r="U8" i="22"/>
  <c r="O9" i="22"/>
  <c r="Q92" i="22"/>
  <c r="R88" i="22"/>
  <c r="R53" i="22"/>
  <c r="R90" i="22"/>
  <c r="R90" i="21"/>
  <c r="P48" i="21"/>
  <c r="U48" i="21"/>
  <c r="T48" i="21"/>
  <c r="Q92" i="21"/>
  <c r="R88" i="21"/>
  <c r="O49" i="21"/>
  <c r="O50" i="21" s="1"/>
  <c r="R15" i="21"/>
  <c r="R53" i="21"/>
  <c r="P86" i="21"/>
  <c r="U86" i="21"/>
  <c r="T86" i="21"/>
  <c r="O87" i="21"/>
  <c r="R91" i="20"/>
  <c r="O88" i="20"/>
  <c r="Q92" i="20"/>
  <c r="R88" i="20"/>
  <c r="U8" i="20"/>
  <c r="P8" i="20"/>
  <c r="T8" i="20"/>
  <c r="Q93" i="20"/>
  <c r="R89" i="20"/>
  <c r="P86" i="20"/>
  <c r="U86" i="20"/>
  <c r="T86" i="20"/>
  <c r="R13" i="20"/>
  <c r="P87" i="20"/>
  <c r="U87" i="20"/>
  <c r="T87" i="20"/>
  <c r="R12" i="20"/>
  <c r="U48" i="20"/>
  <c r="T48" i="20"/>
  <c r="P48" i="20"/>
  <c r="Q15" i="20"/>
  <c r="R11" i="20"/>
  <c r="O49" i="20"/>
  <c r="O50" i="20" s="1"/>
  <c r="Q14" i="20"/>
  <c r="R10" i="20"/>
  <c r="R90" i="20"/>
  <c r="O9" i="20"/>
  <c r="U49" i="19"/>
  <c r="T49" i="19"/>
  <c r="P49" i="19"/>
  <c r="T87" i="19"/>
  <c r="P87" i="19"/>
  <c r="U87" i="19"/>
  <c r="P9" i="19"/>
  <c r="U9" i="19"/>
  <c r="T9" i="19"/>
  <c r="Q93" i="19"/>
  <c r="R89" i="19"/>
  <c r="R53" i="19"/>
  <c r="R12" i="19"/>
  <c r="O88" i="19"/>
  <c r="O89" i="19" s="1"/>
  <c r="R88" i="19"/>
  <c r="Q92" i="19"/>
  <c r="R13" i="19"/>
  <c r="R91" i="19"/>
  <c r="R90" i="19"/>
  <c r="O10" i="19"/>
  <c r="O11" i="19" s="1"/>
  <c r="R10" i="19"/>
  <c r="Q14" i="19"/>
  <c r="Q15" i="19"/>
  <c r="R11" i="19"/>
  <c r="P86" i="19"/>
  <c r="T86" i="19"/>
  <c r="U86" i="19"/>
  <c r="P8" i="19"/>
  <c r="U8" i="19"/>
  <c r="T8" i="19"/>
  <c r="U48" i="19"/>
  <c r="T48" i="19"/>
  <c r="P48" i="19"/>
  <c r="O50" i="19"/>
  <c r="O51" i="19" s="1"/>
  <c r="U49" i="18"/>
  <c r="T49" i="18"/>
  <c r="P49" i="18"/>
  <c r="R50" i="18"/>
  <c r="O50" i="18"/>
  <c r="Q54" i="18"/>
  <c r="R52" i="18"/>
  <c r="U48" i="18"/>
  <c r="T48" i="18"/>
  <c r="P48" i="18"/>
  <c r="R53" i="18"/>
  <c r="R15" i="18"/>
  <c r="Q92" i="17"/>
  <c r="R88" i="17"/>
  <c r="T8" i="17"/>
  <c r="U8" i="17"/>
  <c r="P8" i="17"/>
  <c r="O9" i="17"/>
  <c r="O10" i="17" s="1"/>
  <c r="R50" i="17"/>
  <c r="Q54" i="17"/>
  <c r="R52" i="17"/>
  <c r="R53" i="17"/>
  <c r="P86" i="17"/>
  <c r="U86" i="17"/>
  <c r="T86" i="17"/>
  <c r="O87" i="17"/>
  <c r="O88" i="17" s="1"/>
  <c r="P48" i="17"/>
  <c r="R12" i="17"/>
  <c r="R90" i="17"/>
  <c r="R10" i="17"/>
  <c r="Q14" i="17"/>
  <c r="R90" i="16"/>
  <c r="Q54" i="16"/>
  <c r="R50" i="16"/>
  <c r="P86" i="16"/>
  <c r="U86" i="16"/>
  <c r="T86" i="16"/>
  <c r="O87" i="16"/>
  <c r="R52" i="16"/>
  <c r="U48" i="16"/>
  <c r="T48" i="16"/>
  <c r="P48" i="16"/>
  <c r="T8" i="16"/>
  <c r="P8" i="16"/>
  <c r="U8" i="16"/>
  <c r="O9" i="16"/>
  <c r="Q92" i="16"/>
  <c r="R88" i="16"/>
  <c r="R10" i="16"/>
  <c r="Q14" i="16"/>
  <c r="R15" i="16"/>
  <c r="R53" i="16"/>
  <c r="R12" i="16"/>
  <c r="R52" i="15"/>
  <c r="R90" i="15"/>
  <c r="U48" i="15"/>
  <c r="T48" i="15"/>
  <c r="P48" i="15"/>
  <c r="O49" i="15"/>
  <c r="O50" i="15" s="1"/>
  <c r="Q92" i="15"/>
  <c r="R88" i="15"/>
  <c r="P86" i="15"/>
  <c r="U86" i="15"/>
  <c r="T86" i="15"/>
  <c r="O87" i="15"/>
  <c r="R50" i="15"/>
  <c r="Q54" i="15"/>
  <c r="R15" i="15"/>
  <c r="P8" i="14"/>
  <c r="O9" i="14"/>
  <c r="U8" i="14"/>
  <c r="T8" i="14"/>
  <c r="P86" i="14"/>
  <c r="O87" i="14"/>
  <c r="O88" i="14" s="1"/>
  <c r="U86" i="14"/>
  <c r="T86" i="14"/>
  <c r="Q14" i="14"/>
  <c r="R10" i="14"/>
  <c r="R50" i="14"/>
  <c r="R90" i="14"/>
  <c r="U48" i="14"/>
  <c r="T48" i="14"/>
  <c r="P48" i="14"/>
  <c r="Q92" i="14"/>
  <c r="R88" i="14"/>
  <c r="R12" i="14"/>
  <c r="Q53" i="14"/>
  <c r="R49" i="14"/>
  <c r="O49" i="14"/>
  <c r="R52" i="14"/>
  <c r="U47" i="14"/>
  <c r="T47" i="14"/>
  <c r="P47" i="14"/>
  <c r="O89" i="18" l="1"/>
  <c r="O11" i="15"/>
  <c r="T11" i="15" s="1"/>
  <c r="P10" i="15"/>
  <c r="U10" i="15"/>
  <c r="P88" i="18"/>
  <c r="T88" i="18"/>
  <c r="O50" i="16"/>
  <c r="O51" i="16" s="1"/>
  <c r="P51" i="16" s="1"/>
  <c r="P49" i="16"/>
  <c r="U49" i="16"/>
  <c r="O50" i="1"/>
  <c r="O51" i="1" s="1"/>
  <c r="U49" i="17"/>
  <c r="O50" i="17"/>
  <c r="O51" i="17" s="1"/>
  <c r="P51" i="17" s="1"/>
  <c r="P49" i="17"/>
  <c r="T48" i="17"/>
  <c r="U48" i="17"/>
  <c r="U11" i="15"/>
  <c r="O12" i="15"/>
  <c r="O13" i="15" s="1"/>
  <c r="P13" i="15" s="1"/>
  <c r="P48" i="22"/>
  <c r="U48" i="22"/>
  <c r="U49" i="22"/>
  <c r="O11" i="21"/>
  <c r="O12" i="21" s="1"/>
  <c r="P12" i="21" s="1"/>
  <c r="T10" i="21"/>
  <c r="P10" i="21"/>
  <c r="T11" i="18"/>
  <c r="P10" i="18"/>
  <c r="U11" i="18"/>
  <c r="T12" i="18"/>
  <c r="T10" i="18"/>
  <c r="P12" i="18"/>
  <c r="P11" i="18"/>
  <c r="U10" i="18"/>
  <c r="T48" i="22"/>
  <c r="O50" i="22"/>
  <c r="O51" i="22" s="1"/>
  <c r="T51" i="22" s="1"/>
  <c r="P49" i="22"/>
  <c r="O13" i="18"/>
  <c r="O14" i="18" s="1"/>
  <c r="P14" i="18" s="1"/>
  <c r="O89" i="20"/>
  <c r="O90" i="20" s="1"/>
  <c r="O89" i="1"/>
  <c r="P89" i="1" s="1"/>
  <c r="O10" i="14"/>
  <c r="O11" i="14" s="1"/>
  <c r="R54" i="21"/>
  <c r="O88" i="16"/>
  <c r="O89" i="16" s="1"/>
  <c r="R54" i="19"/>
  <c r="R93" i="1"/>
  <c r="P9" i="22"/>
  <c r="U9" i="22"/>
  <c r="T9" i="22"/>
  <c r="O10" i="22"/>
  <c r="O11" i="22" s="1"/>
  <c r="O89" i="22"/>
  <c r="R54" i="22"/>
  <c r="P87" i="22"/>
  <c r="U87" i="22"/>
  <c r="T87" i="22"/>
  <c r="R92" i="22"/>
  <c r="U88" i="22"/>
  <c r="P88" i="22"/>
  <c r="T88" i="22"/>
  <c r="R14" i="22"/>
  <c r="R92" i="21"/>
  <c r="P87" i="21"/>
  <c r="U87" i="21"/>
  <c r="T87" i="21"/>
  <c r="O88" i="21"/>
  <c r="U50" i="21"/>
  <c r="T50" i="21"/>
  <c r="P50" i="21"/>
  <c r="U49" i="21"/>
  <c r="T49" i="21"/>
  <c r="P49" i="21"/>
  <c r="O51" i="21"/>
  <c r="U50" i="20"/>
  <c r="T50" i="20"/>
  <c r="P50" i="20"/>
  <c r="O51" i="20"/>
  <c r="O52" i="20" s="1"/>
  <c r="R14" i="20"/>
  <c r="P9" i="20"/>
  <c r="U9" i="20"/>
  <c r="T9" i="20"/>
  <c r="O10" i="20"/>
  <c r="O11" i="20" s="1"/>
  <c r="R92" i="20"/>
  <c r="U49" i="20"/>
  <c r="T49" i="20"/>
  <c r="P49" i="20"/>
  <c r="R93" i="20"/>
  <c r="U88" i="20"/>
  <c r="T88" i="20"/>
  <c r="P88" i="20"/>
  <c r="R15" i="20"/>
  <c r="U51" i="19"/>
  <c r="T51" i="19"/>
  <c r="P51" i="19"/>
  <c r="P11" i="19"/>
  <c r="T11" i="19"/>
  <c r="U11" i="19"/>
  <c r="U88" i="19"/>
  <c r="T88" i="19"/>
  <c r="P88" i="19"/>
  <c r="R93" i="19"/>
  <c r="U89" i="19"/>
  <c r="T89" i="19"/>
  <c r="P89" i="19"/>
  <c r="U50" i="19"/>
  <c r="T50" i="19"/>
  <c r="P50" i="19"/>
  <c r="T10" i="19"/>
  <c r="P10" i="19"/>
  <c r="U10" i="19"/>
  <c r="R92" i="19"/>
  <c r="O90" i="19"/>
  <c r="R14" i="19"/>
  <c r="O52" i="19"/>
  <c r="O12" i="19"/>
  <c r="R15" i="19"/>
  <c r="U89" i="18"/>
  <c r="T89" i="18"/>
  <c r="P89" i="18"/>
  <c r="O90" i="18"/>
  <c r="O91" i="18" s="1"/>
  <c r="R54" i="18"/>
  <c r="U50" i="18"/>
  <c r="T50" i="18"/>
  <c r="P50" i="18"/>
  <c r="O51" i="18"/>
  <c r="U88" i="17"/>
  <c r="P88" i="17"/>
  <c r="T88" i="17"/>
  <c r="R54" i="17"/>
  <c r="P10" i="17"/>
  <c r="U10" i="17"/>
  <c r="T10" i="17"/>
  <c r="O89" i="17"/>
  <c r="O90" i="17" s="1"/>
  <c r="R92" i="17"/>
  <c r="R14" i="17"/>
  <c r="P87" i="17"/>
  <c r="U87" i="17"/>
  <c r="T87" i="17"/>
  <c r="P9" i="17"/>
  <c r="U9" i="17"/>
  <c r="T9" i="17"/>
  <c r="O11" i="17"/>
  <c r="O12" i="17" s="1"/>
  <c r="U50" i="16"/>
  <c r="R92" i="16"/>
  <c r="R54" i="16"/>
  <c r="P87" i="16"/>
  <c r="U87" i="16"/>
  <c r="T87" i="16"/>
  <c r="P9" i="16"/>
  <c r="U9" i="16"/>
  <c r="T9" i="16"/>
  <c r="R14" i="16"/>
  <c r="V7" i="7" s="1"/>
  <c r="O10" i="16"/>
  <c r="O11" i="16" s="1"/>
  <c r="U50" i="15"/>
  <c r="T50" i="15"/>
  <c r="P50" i="15"/>
  <c r="P87" i="15"/>
  <c r="U87" i="15"/>
  <c r="T87" i="15"/>
  <c r="O88" i="15"/>
  <c r="R54" i="15"/>
  <c r="U49" i="15"/>
  <c r="T49" i="15"/>
  <c r="P49" i="15"/>
  <c r="O51" i="15"/>
  <c r="R92" i="15"/>
  <c r="U88" i="14"/>
  <c r="T88" i="14"/>
  <c r="P88" i="14"/>
  <c r="O50" i="14"/>
  <c r="O89" i="14"/>
  <c r="P87" i="14"/>
  <c r="U87" i="14"/>
  <c r="T87" i="14"/>
  <c r="R53" i="14"/>
  <c r="U49" i="14"/>
  <c r="T49" i="14"/>
  <c r="P49" i="14"/>
  <c r="P9" i="14"/>
  <c r="T9" i="14"/>
  <c r="U9" i="14"/>
  <c r="R14" i="14"/>
  <c r="R92" i="14"/>
  <c r="P11" i="15" l="1"/>
  <c r="U50" i="17"/>
  <c r="U51" i="16"/>
  <c r="O52" i="16"/>
  <c r="T52" i="16" s="1"/>
  <c r="P50" i="16"/>
  <c r="T50" i="16"/>
  <c r="T51" i="16"/>
  <c r="P50" i="1"/>
  <c r="AB18" i="7"/>
  <c r="AB12" i="7"/>
  <c r="AB7" i="7"/>
  <c r="T51" i="17"/>
  <c r="U51" i="17"/>
  <c r="O52" i="17"/>
  <c r="O53" i="17" s="1"/>
  <c r="P50" i="17"/>
  <c r="T50" i="17"/>
  <c r="T88" i="16"/>
  <c r="P88" i="16"/>
  <c r="U12" i="15"/>
  <c r="P7" i="7" s="1"/>
  <c r="P12" i="15"/>
  <c r="T13" i="15"/>
  <c r="U13" i="15"/>
  <c r="O14" i="15"/>
  <c r="P14" i="15" s="1"/>
  <c r="T12" i="15"/>
  <c r="P51" i="22"/>
  <c r="U50" i="22"/>
  <c r="P11" i="21"/>
  <c r="O13" i="21"/>
  <c r="P13" i="21" s="1"/>
  <c r="T12" i="21"/>
  <c r="T11" i="21"/>
  <c r="U12" i="21"/>
  <c r="U11" i="21"/>
  <c r="U18" i="7" s="1"/>
  <c r="U10" i="14"/>
  <c r="T10" i="14"/>
  <c r="U14" i="18"/>
  <c r="C12" i="7" s="1"/>
  <c r="P13" i="18"/>
  <c r="P8" i="7"/>
  <c r="T13" i="18"/>
  <c r="T14" i="18"/>
  <c r="U13" i="18"/>
  <c r="O15" i="18"/>
  <c r="T15" i="18" s="1"/>
  <c r="U51" i="22"/>
  <c r="P50" i="22"/>
  <c r="P10" i="14"/>
  <c r="T50" i="22"/>
  <c r="O52" i="22"/>
  <c r="O53" i="22" s="1"/>
  <c r="U53" i="22" s="1"/>
  <c r="O90" i="1"/>
  <c r="P90" i="1" s="1"/>
  <c r="U88" i="16"/>
  <c r="U89" i="20"/>
  <c r="O12" i="7" s="1"/>
  <c r="O91" i="20"/>
  <c r="P91" i="20" s="1"/>
  <c r="P90" i="20"/>
  <c r="U90" i="20"/>
  <c r="T90" i="20"/>
  <c r="P89" i="20"/>
  <c r="C21" i="7"/>
  <c r="T89" i="20"/>
  <c r="I9" i="7"/>
  <c r="T89" i="16"/>
  <c r="U89" i="16"/>
  <c r="P89" i="16"/>
  <c r="O90" i="16"/>
  <c r="P90" i="16" s="1"/>
  <c r="O12" i="14"/>
  <c r="O13" i="14" s="1"/>
  <c r="P11" i="14"/>
  <c r="U11" i="14"/>
  <c r="T11" i="14"/>
  <c r="J25" i="7"/>
  <c r="AB19" i="7"/>
  <c r="AB24" i="7"/>
  <c r="V18" i="7"/>
  <c r="P15" i="7"/>
  <c r="V15" i="7"/>
  <c r="AB26" i="7"/>
  <c r="I13" i="7"/>
  <c r="O25" i="7"/>
  <c r="P24" i="7"/>
  <c r="C23" i="7"/>
  <c r="C25" i="7"/>
  <c r="V13" i="7"/>
  <c r="O23" i="7"/>
  <c r="O15" i="7"/>
  <c r="V23" i="7"/>
  <c r="P26" i="7"/>
  <c r="AB8" i="7"/>
  <c r="I25" i="7"/>
  <c r="O52" i="1"/>
  <c r="O53" i="1" s="1"/>
  <c r="P53" i="1" s="1"/>
  <c r="P51" i="1"/>
  <c r="C26" i="7"/>
  <c r="P16" i="7"/>
  <c r="P23" i="7"/>
  <c r="U25" i="7"/>
  <c r="O19" i="7"/>
  <c r="P25" i="7"/>
  <c r="P18" i="7"/>
  <c r="U23" i="7"/>
  <c r="AA26" i="7"/>
  <c r="U13" i="7"/>
  <c r="O52" i="14"/>
  <c r="O53" i="14" s="1"/>
  <c r="U24" i="7"/>
  <c r="U26" i="7"/>
  <c r="V25" i="7"/>
  <c r="AB23" i="7"/>
  <c r="J23" i="7"/>
  <c r="AA11" i="7"/>
  <c r="C24" i="7"/>
  <c r="AA23" i="7"/>
  <c r="I24" i="7"/>
  <c r="I26" i="7"/>
  <c r="I23" i="7"/>
  <c r="O26" i="7"/>
  <c r="AA24" i="7"/>
  <c r="AB13" i="7"/>
  <c r="AB25" i="7"/>
  <c r="I21" i="7"/>
  <c r="AA9" i="7"/>
  <c r="V24" i="7"/>
  <c r="P19" i="7"/>
  <c r="AA25" i="7"/>
  <c r="P13" i="7"/>
  <c r="AA13" i="7"/>
  <c r="J13" i="7"/>
  <c r="J9" i="7"/>
  <c r="C19" i="7"/>
  <c r="AA15" i="7"/>
  <c r="J19" i="7"/>
  <c r="V19" i="7"/>
  <c r="V11" i="7"/>
  <c r="V26" i="7"/>
  <c r="AB11" i="7"/>
  <c r="J24" i="7"/>
  <c r="J26" i="7"/>
  <c r="O24" i="7"/>
  <c r="P11" i="22"/>
  <c r="U11" i="22"/>
  <c r="T11" i="22"/>
  <c r="U89" i="22"/>
  <c r="T89" i="22"/>
  <c r="P89" i="22"/>
  <c r="O90" i="22"/>
  <c r="O91" i="22" s="1"/>
  <c r="P10" i="22"/>
  <c r="U10" i="22"/>
  <c r="AA8" i="7" s="1"/>
  <c r="T10" i="22"/>
  <c r="U88" i="21"/>
  <c r="P88" i="21"/>
  <c r="T88" i="21"/>
  <c r="O89" i="21"/>
  <c r="O90" i="21" s="1"/>
  <c r="U51" i="21"/>
  <c r="P51" i="21"/>
  <c r="T51" i="21"/>
  <c r="O52" i="21"/>
  <c r="O53" i="21" s="1"/>
  <c r="P52" i="20"/>
  <c r="T52" i="20"/>
  <c r="U52" i="20"/>
  <c r="O12" i="20"/>
  <c r="O13" i="20" s="1"/>
  <c r="P11" i="20"/>
  <c r="U11" i="20"/>
  <c r="T11" i="20"/>
  <c r="P10" i="20"/>
  <c r="U10" i="20"/>
  <c r="T10" i="20"/>
  <c r="P51" i="20"/>
  <c r="U51" i="20"/>
  <c r="T51" i="20"/>
  <c r="O53" i="20"/>
  <c r="O54" i="20" s="1"/>
  <c r="P52" i="19"/>
  <c r="U52" i="19"/>
  <c r="T52" i="19"/>
  <c r="O53" i="19"/>
  <c r="O54" i="19" s="1"/>
  <c r="O13" i="19"/>
  <c r="O14" i="19" s="1"/>
  <c r="P90" i="19"/>
  <c r="U90" i="19"/>
  <c r="T90" i="19"/>
  <c r="O91" i="19"/>
  <c r="P12" i="19"/>
  <c r="T12" i="19"/>
  <c r="U12" i="19"/>
  <c r="O92" i="18"/>
  <c r="U92" i="18" s="1"/>
  <c r="C8" i="7" s="1"/>
  <c r="U51" i="18"/>
  <c r="T51" i="18"/>
  <c r="P51" i="18"/>
  <c r="O52" i="18"/>
  <c r="U91" i="18"/>
  <c r="T91" i="18"/>
  <c r="P91" i="18"/>
  <c r="P90" i="18"/>
  <c r="U90" i="18"/>
  <c r="C16" i="7" s="1"/>
  <c r="T90" i="18"/>
  <c r="P90" i="17"/>
  <c r="U90" i="17"/>
  <c r="T90" i="17"/>
  <c r="P12" i="17"/>
  <c r="T12" i="17"/>
  <c r="U12" i="17"/>
  <c r="O91" i="17"/>
  <c r="T52" i="17"/>
  <c r="P52" i="17"/>
  <c r="O13" i="17"/>
  <c r="O14" i="17" s="1"/>
  <c r="U89" i="17"/>
  <c r="P89" i="17"/>
  <c r="T89" i="17"/>
  <c r="P11" i="17"/>
  <c r="U11" i="17"/>
  <c r="AB16" i="7" s="1"/>
  <c r="T11" i="17"/>
  <c r="P11" i="16"/>
  <c r="U11" i="16"/>
  <c r="V8" i="7" s="1"/>
  <c r="T11" i="16"/>
  <c r="O53" i="16"/>
  <c r="P52" i="16"/>
  <c r="P10" i="16"/>
  <c r="U10" i="16"/>
  <c r="V12" i="7" s="1"/>
  <c r="T10" i="16"/>
  <c r="O12" i="16"/>
  <c r="U51" i="15"/>
  <c r="T51" i="15"/>
  <c r="P51" i="15"/>
  <c r="U88" i="15"/>
  <c r="T88" i="15"/>
  <c r="P88" i="15"/>
  <c r="O89" i="15"/>
  <c r="O52" i="15"/>
  <c r="U51" i="14"/>
  <c r="T51" i="14"/>
  <c r="P51" i="14"/>
  <c r="U89" i="14"/>
  <c r="T89" i="14"/>
  <c r="P89" i="14"/>
  <c r="U50" i="14"/>
  <c r="T50" i="14"/>
  <c r="P50" i="14"/>
  <c r="O90" i="14"/>
  <c r="U52" i="16" l="1"/>
  <c r="V16" i="7"/>
  <c r="K25" i="7"/>
  <c r="AC8" i="7"/>
  <c r="Q24" i="7"/>
  <c r="W13" i="7"/>
  <c r="Q26" i="7"/>
  <c r="AC24" i="7"/>
  <c r="AC26" i="7"/>
  <c r="AC13" i="7"/>
  <c r="AC25" i="7"/>
  <c r="Q15" i="7"/>
  <c r="W23" i="7"/>
  <c r="K23" i="7"/>
  <c r="K24" i="7"/>
  <c r="W24" i="7"/>
  <c r="K13" i="7"/>
  <c r="Q23" i="7"/>
  <c r="K9" i="7"/>
  <c r="AC23" i="7"/>
  <c r="W18" i="7"/>
  <c r="AC11" i="7"/>
  <c r="W26" i="7"/>
  <c r="W25" i="7"/>
  <c r="Q19" i="7"/>
  <c r="K26" i="7"/>
  <c r="Q25" i="7"/>
  <c r="O15" i="15"/>
  <c r="T15" i="15" s="1"/>
  <c r="O14" i="21"/>
  <c r="T14" i="21" s="1"/>
  <c r="U15" i="18"/>
  <c r="C9" i="7" s="1"/>
  <c r="U14" i="15"/>
  <c r="T14" i="15"/>
  <c r="U52" i="17"/>
  <c r="T13" i="21"/>
  <c r="U13" i="21"/>
  <c r="U11" i="7" s="1"/>
  <c r="W11" i="7" s="1"/>
  <c r="T91" i="20"/>
  <c r="U91" i="20"/>
  <c r="P15" i="18"/>
  <c r="V17" i="7"/>
  <c r="T53" i="22"/>
  <c r="P53" i="22"/>
  <c r="O54" i="22"/>
  <c r="T54" i="22" s="1"/>
  <c r="P52" i="22"/>
  <c r="U52" i="22"/>
  <c r="AA12" i="7" s="1"/>
  <c r="AC12" i="7" s="1"/>
  <c r="T52" i="22"/>
  <c r="O91" i="1"/>
  <c r="O92" i="1" s="1"/>
  <c r="V21" i="7"/>
  <c r="U52" i="14"/>
  <c r="T90" i="16"/>
  <c r="O91" i="16"/>
  <c r="O92" i="16" s="1"/>
  <c r="T92" i="16" s="1"/>
  <c r="U90" i="16"/>
  <c r="AB21" i="7"/>
  <c r="O92" i="20"/>
  <c r="U92" i="20" s="1"/>
  <c r="T52" i="14"/>
  <c r="P52" i="14"/>
  <c r="AA21" i="7"/>
  <c r="T92" i="18"/>
  <c r="C22" i="7"/>
  <c r="U13" i="14"/>
  <c r="P13" i="14"/>
  <c r="T13" i="14"/>
  <c r="O14" i="14"/>
  <c r="O15" i="14" s="1"/>
  <c r="T15" i="14" s="1"/>
  <c r="O93" i="18"/>
  <c r="P93" i="18" s="1"/>
  <c r="U12" i="14"/>
  <c r="T12" i="14"/>
  <c r="P12" i="14"/>
  <c r="AB22" i="7"/>
  <c r="P92" i="18"/>
  <c r="P52" i="1"/>
  <c r="O54" i="1"/>
  <c r="P54" i="1" s="1"/>
  <c r="J21" i="7"/>
  <c r="K21" i="7" s="1"/>
  <c r="P12" i="22"/>
  <c r="T12" i="22"/>
  <c r="U12" i="22"/>
  <c r="P90" i="22"/>
  <c r="U90" i="22"/>
  <c r="T90" i="22"/>
  <c r="O92" i="22"/>
  <c r="U91" i="22"/>
  <c r="T91" i="22"/>
  <c r="P91" i="22"/>
  <c r="P53" i="21"/>
  <c r="U53" i="21"/>
  <c r="T53" i="21"/>
  <c r="U89" i="21"/>
  <c r="U9" i="7" s="1"/>
  <c r="T89" i="21"/>
  <c r="P89" i="21"/>
  <c r="O91" i="21"/>
  <c r="O92" i="21" s="1"/>
  <c r="P90" i="21"/>
  <c r="U90" i="21"/>
  <c r="T90" i="21"/>
  <c r="T52" i="21"/>
  <c r="U52" i="21"/>
  <c r="U15" i="7" s="1"/>
  <c r="W15" i="7" s="1"/>
  <c r="P52" i="21"/>
  <c r="O54" i="21"/>
  <c r="U13" i="20"/>
  <c r="T13" i="20"/>
  <c r="P13" i="20"/>
  <c r="P54" i="20"/>
  <c r="U54" i="20"/>
  <c r="O21" i="7" s="1"/>
  <c r="T54" i="20"/>
  <c r="P53" i="20"/>
  <c r="U53" i="20"/>
  <c r="O7" i="7" s="1"/>
  <c r="Q7" i="7" s="1"/>
  <c r="T53" i="20"/>
  <c r="P12" i="20"/>
  <c r="T12" i="20"/>
  <c r="U12" i="20"/>
  <c r="O14" i="20"/>
  <c r="O15" i="20" s="1"/>
  <c r="P54" i="19"/>
  <c r="U54" i="19"/>
  <c r="T54" i="19"/>
  <c r="U91" i="19"/>
  <c r="T91" i="19"/>
  <c r="P91" i="19"/>
  <c r="U14" i="19"/>
  <c r="T14" i="19"/>
  <c r="P14" i="19"/>
  <c r="O92" i="19"/>
  <c r="U13" i="19"/>
  <c r="T13" i="19"/>
  <c r="P13" i="19"/>
  <c r="O15" i="19"/>
  <c r="P53" i="19"/>
  <c r="T53" i="19"/>
  <c r="U53" i="19"/>
  <c r="I15" i="7" s="1"/>
  <c r="P52" i="18"/>
  <c r="U52" i="18"/>
  <c r="C20" i="7" s="1"/>
  <c r="T52" i="18"/>
  <c r="O53" i="18"/>
  <c r="P14" i="17"/>
  <c r="U14" i="17"/>
  <c r="T14" i="17"/>
  <c r="U91" i="17"/>
  <c r="T91" i="17"/>
  <c r="P91" i="17"/>
  <c r="T53" i="17"/>
  <c r="P53" i="17"/>
  <c r="U53" i="17"/>
  <c r="O92" i="17"/>
  <c r="O54" i="17"/>
  <c r="U13" i="17"/>
  <c r="T13" i="17"/>
  <c r="P13" i="17"/>
  <c r="O15" i="17"/>
  <c r="P53" i="16"/>
  <c r="U53" i="16"/>
  <c r="T53" i="16"/>
  <c r="P12" i="16"/>
  <c r="U12" i="16"/>
  <c r="V22" i="7" s="1"/>
  <c r="T12" i="16"/>
  <c r="O13" i="16"/>
  <c r="O54" i="16"/>
  <c r="P52" i="15"/>
  <c r="U52" i="15"/>
  <c r="T52" i="15"/>
  <c r="U89" i="15"/>
  <c r="P17" i="7" s="1"/>
  <c r="T89" i="15"/>
  <c r="P89" i="15"/>
  <c r="O90" i="15"/>
  <c r="O53" i="15"/>
  <c r="O54" i="15" s="1"/>
  <c r="P53" i="14"/>
  <c r="U53" i="14"/>
  <c r="T53" i="14"/>
  <c r="P90" i="14"/>
  <c r="U90" i="14"/>
  <c r="T90" i="14"/>
  <c r="O91" i="14"/>
  <c r="O92" i="14" s="1"/>
  <c r="U8" i="7" l="1"/>
  <c r="W8" i="7" s="1"/>
  <c r="J11" i="7"/>
  <c r="I19" i="7"/>
  <c r="K19" i="7" s="1"/>
  <c r="I11" i="7"/>
  <c r="AB20" i="7"/>
  <c r="AC21" i="7"/>
  <c r="O20" i="7"/>
  <c r="O9" i="7"/>
  <c r="P14" i="21"/>
  <c r="U14" i="21"/>
  <c r="O15" i="21"/>
  <c r="U15" i="21" s="1"/>
  <c r="U16" i="7" s="1"/>
  <c r="W16" i="7" s="1"/>
  <c r="U15" i="15"/>
  <c r="P9" i="7" s="1"/>
  <c r="P15" i="15"/>
  <c r="U19" i="7"/>
  <c r="W19" i="7" s="1"/>
  <c r="I18" i="7"/>
  <c r="O18" i="7"/>
  <c r="Q18" i="7" s="1"/>
  <c r="O8" i="7"/>
  <c r="Q8" i="7" s="1"/>
  <c r="T91" i="16"/>
  <c r="O93" i="16"/>
  <c r="P93" i="16" s="1"/>
  <c r="U91" i="16"/>
  <c r="U92" i="16"/>
  <c r="P91" i="16"/>
  <c r="AB17" i="7"/>
  <c r="AB15" i="7"/>
  <c r="AC15" i="7" s="1"/>
  <c r="O17" i="7"/>
  <c r="Q17" i="7" s="1"/>
  <c r="O93" i="20"/>
  <c r="U93" i="20" s="1"/>
  <c r="P92" i="20"/>
  <c r="I22" i="7"/>
  <c r="U14" i="14"/>
  <c r="J17" i="7" s="1"/>
  <c r="P14" i="14"/>
  <c r="P15" i="14"/>
  <c r="P54" i="22"/>
  <c r="U54" i="22"/>
  <c r="P91" i="1"/>
  <c r="U15" i="14"/>
  <c r="J15" i="7" s="1"/>
  <c r="K15" i="7" s="1"/>
  <c r="O10" i="7"/>
  <c r="T92" i="20"/>
  <c r="P92" i="16"/>
  <c r="T14" i="14"/>
  <c r="U22" i="7"/>
  <c r="W22" i="7" s="1"/>
  <c r="T93" i="18"/>
  <c r="I20" i="7"/>
  <c r="U93" i="18"/>
  <c r="AA22" i="7"/>
  <c r="AC22" i="7" s="1"/>
  <c r="P92" i="1"/>
  <c r="O93" i="1"/>
  <c r="P93" i="1" s="1"/>
  <c r="J22" i="7"/>
  <c r="U13" i="22"/>
  <c r="P13" i="22"/>
  <c r="T13" i="22"/>
  <c r="O14" i="22"/>
  <c r="U92" i="22"/>
  <c r="T92" i="22"/>
  <c r="P92" i="22"/>
  <c r="O93" i="22"/>
  <c r="U92" i="21"/>
  <c r="T92" i="21"/>
  <c r="P92" i="21"/>
  <c r="O93" i="21"/>
  <c r="U91" i="21"/>
  <c r="T91" i="21"/>
  <c r="P91" i="21"/>
  <c r="P54" i="21"/>
  <c r="U54" i="21"/>
  <c r="U7" i="7" s="1"/>
  <c r="W7" i="7" s="1"/>
  <c r="T54" i="21"/>
  <c r="T15" i="20"/>
  <c r="P15" i="20"/>
  <c r="U15" i="20"/>
  <c r="O11" i="7" s="1"/>
  <c r="U14" i="20"/>
  <c r="T14" i="20"/>
  <c r="P14" i="20"/>
  <c r="T15" i="19"/>
  <c r="P15" i="19"/>
  <c r="U15" i="19"/>
  <c r="U92" i="19"/>
  <c r="T92" i="19"/>
  <c r="P92" i="19"/>
  <c r="O93" i="19"/>
  <c r="P53" i="18"/>
  <c r="U53" i="18"/>
  <c r="T53" i="18"/>
  <c r="O54" i="18"/>
  <c r="P54" i="17"/>
  <c r="U54" i="17"/>
  <c r="T54" i="17"/>
  <c r="U92" i="17"/>
  <c r="T92" i="17"/>
  <c r="P92" i="17"/>
  <c r="O93" i="17"/>
  <c r="T15" i="17"/>
  <c r="U15" i="17"/>
  <c r="AB9" i="7" s="1"/>
  <c r="AC9" i="7" s="1"/>
  <c r="P15" i="17"/>
  <c r="U13" i="16"/>
  <c r="T13" i="16"/>
  <c r="P13" i="16"/>
  <c r="O14" i="16"/>
  <c r="P54" i="16"/>
  <c r="U54" i="16"/>
  <c r="T54" i="16"/>
  <c r="P54" i="15"/>
  <c r="U54" i="15"/>
  <c r="T54" i="15"/>
  <c r="U53" i="15"/>
  <c r="P11" i="7" s="1"/>
  <c r="P53" i="15"/>
  <c r="T53" i="15"/>
  <c r="O91" i="15"/>
  <c r="P90" i="15"/>
  <c r="U90" i="15"/>
  <c r="T90" i="15"/>
  <c r="U92" i="14"/>
  <c r="T92" i="14"/>
  <c r="P92" i="14"/>
  <c r="P54" i="14"/>
  <c r="U54" i="14"/>
  <c r="J8" i="7" s="1"/>
  <c r="T54" i="14"/>
  <c r="U91" i="14"/>
  <c r="J20" i="7" s="1"/>
  <c r="T91" i="14"/>
  <c r="P91" i="14"/>
  <c r="O93" i="14"/>
  <c r="K11" i="7" l="1"/>
  <c r="J16" i="7"/>
  <c r="I17" i="7"/>
  <c r="K17" i="7" s="1"/>
  <c r="I16" i="7"/>
  <c r="I12" i="7"/>
  <c r="I8" i="7"/>
  <c r="K8" i="7" s="1"/>
  <c r="V20" i="7"/>
  <c r="O16" i="7"/>
  <c r="Q16" i="7" s="1"/>
  <c r="C7" i="7"/>
  <c r="C11" i="7"/>
  <c r="Q9" i="7"/>
  <c r="Q11" i="7"/>
  <c r="K20" i="7"/>
  <c r="K22" i="7"/>
  <c r="T15" i="21"/>
  <c r="P15" i="21"/>
  <c r="AA20" i="7"/>
  <c r="AC20" i="7" s="1"/>
  <c r="AA17" i="7"/>
  <c r="AC17" i="7" s="1"/>
  <c r="AA7" i="7"/>
  <c r="AC7" i="7" s="1"/>
  <c r="O22" i="7"/>
  <c r="O13" i="7"/>
  <c r="Q13" i="7" s="1"/>
  <c r="C10" i="7"/>
  <c r="C15" i="7"/>
  <c r="U93" i="16"/>
  <c r="T93" i="16"/>
  <c r="J12" i="7"/>
  <c r="J7" i="7"/>
  <c r="T93" i="20"/>
  <c r="P93" i="20"/>
  <c r="O14" i="7"/>
  <c r="U20" i="7"/>
  <c r="W20" i="7" s="1"/>
  <c r="U14" i="22"/>
  <c r="AA16" i="7" s="1"/>
  <c r="AC16" i="7" s="1"/>
  <c r="T14" i="22"/>
  <c r="P14" i="22"/>
  <c r="O15" i="22"/>
  <c r="P93" i="22"/>
  <c r="U93" i="22"/>
  <c r="T93" i="22"/>
  <c r="P93" i="21"/>
  <c r="T93" i="21"/>
  <c r="U93" i="21"/>
  <c r="U93" i="19"/>
  <c r="I10" i="7" s="1"/>
  <c r="P93" i="19"/>
  <c r="T93" i="19"/>
  <c r="P54" i="18"/>
  <c r="U54" i="18"/>
  <c r="C18" i="7" s="1"/>
  <c r="T54" i="18"/>
  <c r="P93" i="17"/>
  <c r="U93" i="17"/>
  <c r="AB10" i="7" s="1"/>
  <c r="T93" i="17"/>
  <c r="U14" i="16"/>
  <c r="V10" i="7" s="1"/>
  <c r="T14" i="16"/>
  <c r="P14" i="16"/>
  <c r="O15" i="16"/>
  <c r="U91" i="15"/>
  <c r="T91" i="15"/>
  <c r="P91" i="15"/>
  <c r="O92" i="15"/>
  <c r="P93" i="14"/>
  <c r="U93" i="14"/>
  <c r="J18" i="7" s="1"/>
  <c r="K18" i="7" s="1"/>
  <c r="T93" i="14"/>
  <c r="K16" i="7" l="1"/>
  <c r="K12" i="7"/>
  <c r="V9" i="7"/>
  <c r="W9" i="7" s="1"/>
  <c r="C13" i="7"/>
  <c r="I14" i="7"/>
  <c r="I7" i="7"/>
  <c r="K7" i="7" s="1"/>
  <c r="AA10" i="7"/>
  <c r="AC10" i="7" s="1"/>
  <c r="AA18" i="7"/>
  <c r="AC18" i="7" s="1"/>
  <c r="U14" i="7"/>
  <c r="U17" i="7"/>
  <c r="W17" i="7" s="1"/>
  <c r="C14" i="7"/>
  <c r="C17" i="7"/>
  <c r="AB14" i="7"/>
  <c r="J10" i="7"/>
  <c r="K10" i="7" s="1"/>
  <c r="J14" i="7"/>
  <c r="U12" i="7"/>
  <c r="W12" i="7" s="1"/>
  <c r="U21" i="7"/>
  <c r="W21" i="7" s="1"/>
  <c r="U10" i="7"/>
  <c r="W10" i="7" s="1"/>
  <c r="T15" i="22"/>
  <c r="P15" i="22"/>
  <c r="U15" i="22"/>
  <c r="T15" i="16"/>
  <c r="U15" i="16"/>
  <c r="V14" i="7" s="1"/>
  <c r="P15" i="16"/>
  <c r="U92" i="15"/>
  <c r="T92" i="15"/>
  <c r="P92" i="15"/>
  <c r="O93" i="15"/>
  <c r="W14" i="7" l="1"/>
  <c r="K14" i="7"/>
  <c r="AA14" i="7"/>
  <c r="AC14" i="7" s="1"/>
  <c r="AA19" i="7"/>
  <c r="AC19" i="7" s="1"/>
  <c r="P93" i="15"/>
  <c r="T93" i="15"/>
  <c r="U93" i="15"/>
  <c r="P12" i="7" l="1"/>
  <c r="Q12" i="7" s="1"/>
  <c r="P21" i="7"/>
  <c r="Q21" i="7" s="1"/>
  <c r="P22" i="7"/>
  <c r="Q22" i="7" s="1"/>
  <c r="P20" i="7"/>
  <c r="Q20" i="7" s="1"/>
  <c r="P10" i="7"/>
  <c r="Q10" i="7" s="1"/>
  <c r="P14" i="7"/>
  <c r="Q14" i="7" s="1"/>
  <c r="S35" i="1"/>
  <c r="S34" i="1"/>
  <c r="S33" i="1"/>
  <c r="S32" i="1"/>
  <c r="S31" i="1"/>
  <c r="S30" i="1"/>
  <c r="S29" i="1"/>
  <c r="S28" i="1"/>
  <c r="S27" i="1"/>
  <c r="S26" i="1"/>
  <c r="S25" i="1"/>
  <c r="S24" i="1"/>
  <c r="AN36" i="7"/>
  <c r="AN35" i="7"/>
  <c r="AN34" i="7"/>
  <c r="AN33" i="7"/>
  <c r="AN32" i="7"/>
  <c r="AN31" i="7"/>
  <c r="AN30" i="7"/>
  <c r="AN29" i="7"/>
  <c r="AN28" i="7"/>
  <c r="AN27" i="7"/>
  <c r="S90" i="18" l="1"/>
  <c r="S51" i="15"/>
  <c r="S12" i="15"/>
  <c r="S51" i="21"/>
  <c r="S51" i="19"/>
  <c r="S51" i="18"/>
  <c r="S13" i="18"/>
  <c r="S51" i="1"/>
  <c r="S14" i="21"/>
  <c r="S51" i="22"/>
  <c r="S51" i="17"/>
  <c r="S51" i="20"/>
  <c r="S90" i="1"/>
  <c r="S51" i="16"/>
  <c r="S90" i="22"/>
  <c r="S90" i="19"/>
  <c r="S90" i="15"/>
  <c r="S12" i="14"/>
  <c r="S12" i="16"/>
  <c r="S90" i="21"/>
  <c r="S90" i="20"/>
  <c r="S12" i="17"/>
  <c r="S13" i="19"/>
  <c r="S90" i="17"/>
  <c r="S90" i="16"/>
  <c r="S90" i="14"/>
  <c r="S14" i="20"/>
  <c r="S48" i="20"/>
  <c r="S9" i="14"/>
  <c r="S48" i="1"/>
  <c r="S87" i="22"/>
  <c r="S87" i="18"/>
  <c r="S8" i="18"/>
  <c r="S87" i="16"/>
  <c r="S87" i="21"/>
  <c r="S87" i="17"/>
  <c r="S87" i="15"/>
  <c r="S9" i="22"/>
  <c r="S9" i="17"/>
  <c r="S87" i="14"/>
  <c r="S9" i="16"/>
  <c r="S9" i="15"/>
  <c r="S9" i="20"/>
  <c r="S87" i="1"/>
  <c r="S87" i="20"/>
  <c r="S48" i="21"/>
  <c r="S48" i="16"/>
  <c r="S48" i="15"/>
  <c r="S48" i="14"/>
  <c r="S48" i="22"/>
  <c r="S48" i="17"/>
  <c r="S48" i="18"/>
  <c r="S48" i="19"/>
  <c r="S11" i="21"/>
  <c r="S87" i="19"/>
  <c r="S10" i="19"/>
  <c r="S12" i="21"/>
  <c r="S53" i="15"/>
  <c r="S92" i="18"/>
  <c r="S14" i="15"/>
  <c r="S53" i="1"/>
  <c r="S92" i="1"/>
  <c r="S53" i="21"/>
  <c r="S53" i="18"/>
  <c r="S53" i="17"/>
  <c r="S53" i="22"/>
  <c r="S53" i="19"/>
  <c r="S53" i="20"/>
  <c r="S15" i="18"/>
  <c r="S12" i="20"/>
  <c r="S53" i="16"/>
  <c r="S15" i="19"/>
  <c r="S92" i="15"/>
  <c r="S14" i="14"/>
  <c r="S92" i="20"/>
  <c r="S92" i="19"/>
  <c r="S92" i="22"/>
  <c r="S92" i="17"/>
  <c r="S53" i="14"/>
  <c r="S14" i="17"/>
  <c r="S92" i="16"/>
  <c r="S14" i="16"/>
  <c r="S92" i="14"/>
  <c r="S92" i="21"/>
  <c r="S14" i="22"/>
  <c r="S8" i="21"/>
  <c r="S10" i="15"/>
  <c r="S88" i="18"/>
  <c r="S49" i="15"/>
  <c r="S49" i="22"/>
  <c r="S8" i="20"/>
  <c r="S49" i="19"/>
  <c r="S49" i="18"/>
  <c r="S88" i="1"/>
  <c r="S49" i="17"/>
  <c r="S49" i="20"/>
  <c r="S11" i="18"/>
  <c r="S49" i="1"/>
  <c r="S49" i="21"/>
  <c r="S49" i="16"/>
  <c r="S11" i="19"/>
  <c r="S88" i="15"/>
  <c r="S10" i="14"/>
  <c r="S88" i="22"/>
  <c r="S49" i="14"/>
  <c r="S10" i="16"/>
  <c r="S88" i="14"/>
  <c r="S10" i="22"/>
  <c r="S88" i="19"/>
  <c r="S88" i="17"/>
  <c r="S88" i="21"/>
  <c r="S88" i="20"/>
  <c r="S10" i="17"/>
  <c r="S88" i="16"/>
  <c r="S13" i="14"/>
  <c r="S91" i="18"/>
  <c r="S91" i="22"/>
  <c r="S12" i="18"/>
  <c r="S91" i="17"/>
  <c r="S91" i="16"/>
  <c r="S91" i="15"/>
  <c r="S91" i="21"/>
  <c r="S52" i="20"/>
  <c r="S52" i="1"/>
  <c r="S13" i="16"/>
  <c r="S91" i="14"/>
  <c r="S13" i="15"/>
  <c r="S13" i="17"/>
  <c r="S91" i="1"/>
  <c r="S15" i="21"/>
  <c r="S91" i="20"/>
  <c r="S13" i="20"/>
  <c r="S52" i="17"/>
  <c r="S52" i="19"/>
  <c r="S52" i="16"/>
  <c r="S52" i="15"/>
  <c r="S52" i="14"/>
  <c r="S52" i="21"/>
  <c r="S52" i="22"/>
  <c r="S52" i="18"/>
  <c r="S91" i="19"/>
  <c r="S14" i="19"/>
  <c r="S11" i="14"/>
  <c r="S9" i="21"/>
  <c r="S50" i="20"/>
  <c r="S89" i="15"/>
  <c r="S50" i="1"/>
  <c r="S10" i="18"/>
  <c r="S89" i="16"/>
  <c r="S89" i="21"/>
  <c r="S89" i="22"/>
  <c r="S89" i="18"/>
  <c r="S89" i="17"/>
  <c r="S89" i="14"/>
  <c r="S11" i="15"/>
  <c r="S11" i="22"/>
  <c r="S11" i="16"/>
  <c r="S11" i="17"/>
  <c r="S8" i="19"/>
  <c r="S50" i="19"/>
  <c r="S50" i="22"/>
  <c r="S50" i="18"/>
  <c r="S50" i="16"/>
  <c r="S11" i="20"/>
  <c r="S89" i="1"/>
  <c r="S89" i="20"/>
  <c r="S89" i="19"/>
  <c r="S50" i="14"/>
  <c r="S50" i="21"/>
  <c r="S50" i="17"/>
  <c r="S50" i="15"/>
  <c r="S15" i="14"/>
  <c r="S93" i="22"/>
  <c r="S13" i="21"/>
  <c r="S93" i="17"/>
  <c r="S54" i="1"/>
  <c r="S93" i="21"/>
  <c r="S54" i="20"/>
  <c r="S14" i="18"/>
  <c r="S93" i="18"/>
  <c r="S93" i="15"/>
  <c r="S93" i="16"/>
  <c r="S15" i="22"/>
  <c r="S12" i="19"/>
  <c r="S15" i="17"/>
  <c r="S15" i="15"/>
  <c r="S15" i="16"/>
  <c r="S93" i="14"/>
  <c r="S15" i="20"/>
  <c r="S93" i="1"/>
  <c r="S54" i="19"/>
  <c r="S54" i="18"/>
  <c r="S54" i="15"/>
  <c r="S54" i="21"/>
  <c r="S54" i="16"/>
  <c r="S54" i="22"/>
  <c r="S93" i="20"/>
  <c r="S93" i="19"/>
  <c r="S54" i="17"/>
  <c r="S86" i="18"/>
  <c r="S8" i="15"/>
  <c r="S47" i="1"/>
  <c r="S47" i="15"/>
  <c r="S47" i="21"/>
  <c r="S47" i="20"/>
  <c r="S47" i="18"/>
  <c r="S47" i="17"/>
  <c r="S86" i="1"/>
  <c r="S10" i="21"/>
  <c r="S47" i="19"/>
  <c r="S9" i="18"/>
  <c r="S47" i="22"/>
  <c r="S47" i="16"/>
  <c r="S86" i="17"/>
  <c r="S86" i="22"/>
  <c r="S8" i="14"/>
  <c r="S86" i="16"/>
  <c r="S86" i="14"/>
  <c r="S9" i="19"/>
  <c r="S8" i="16"/>
  <c r="S47" i="14"/>
  <c r="S86" i="15"/>
  <c r="S86" i="19"/>
  <c r="S8" i="17"/>
  <c r="S86" i="21"/>
  <c r="S8" i="22"/>
  <c r="S86" i="20"/>
  <c r="S10" i="20"/>
  <c r="R35" i="1"/>
  <c r="R34" i="1"/>
  <c r="R33" i="1"/>
  <c r="R32" i="1"/>
  <c r="R31" i="1"/>
  <c r="R30" i="1"/>
  <c r="R29" i="1"/>
  <c r="R28" i="1"/>
  <c r="R27" i="1"/>
  <c r="R26" i="1"/>
  <c r="R25" i="1"/>
  <c r="R24" i="1"/>
  <c r="U35" i="1"/>
  <c r="T35" i="1"/>
  <c r="U34" i="1"/>
  <c r="T34" i="1"/>
  <c r="U33" i="1"/>
  <c r="T33" i="1"/>
  <c r="U32" i="1"/>
  <c r="T32" i="1"/>
  <c r="U31" i="1"/>
  <c r="T31" i="1"/>
  <c r="U30" i="1"/>
  <c r="T30" i="1"/>
  <c r="U29" i="1"/>
  <c r="T29" i="1"/>
  <c r="U28" i="1"/>
  <c r="T28" i="1"/>
  <c r="U27" i="1"/>
  <c r="T27" i="1"/>
  <c r="U26" i="1"/>
  <c r="T26" i="1"/>
  <c r="U25" i="1"/>
  <c r="T25" i="1"/>
  <c r="U24" i="1"/>
  <c r="T24" i="1"/>
  <c r="F40" i="1" l="1"/>
  <c r="I15" i="1"/>
  <c r="I13" i="1"/>
  <c r="E10" i="1"/>
  <c r="E8" i="1"/>
  <c r="E30" i="1"/>
  <c r="E28" i="1"/>
  <c r="E20" i="1"/>
  <c r="E18" i="1"/>
  <c r="I35" i="1"/>
  <c r="I33" i="1"/>
  <c r="E40" i="1"/>
  <c r="E38" i="1"/>
  <c r="AJ27" i="7"/>
  <c r="AJ28" i="7"/>
  <c r="AJ29" i="7"/>
  <c r="AJ30" i="7"/>
  <c r="AJ31" i="7"/>
  <c r="AJ32" i="7"/>
  <c r="AJ33" i="7"/>
  <c r="AJ34" i="7"/>
  <c r="AJ35" i="7"/>
  <c r="AJ36" i="7"/>
  <c r="AO36" i="7"/>
  <c r="AO35" i="7"/>
  <c r="AO34" i="7"/>
  <c r="AO33" i="7"/>
  <c r="AO32" i="7"/>
  <c r="AO31" i="7"/>
  <c r="AO30" i="7"/>
  <c r="AO29" i="7"/>
  <c r="AO28" i="7"/>
  <c r="AO27" i="7"/>
  <c r="B1" i="7"/>
  <c r="F38" i="1"/>
  <c r="F30" i="1"/>
  <c r="F28" i="1"/>
  <c r="F20" i="1"/>
  <c r="F18" i="1"/>
  <c r="F10" i="1"/>
  <c r="F8" i="1"/>
  <c r="AI33" i="7" l="1"/>
  <c r="AH33" i="7"/>
  <c r="AI29" i="7"/>
  <c r="AH29" i="7"/>
  <c r="AK36" i="7"/>
  <c r="AI36" i="7"/>
  <c r="AH36" i="7"/>
  <c r="AI32" i="7"/>
  <c r="AH32" i="7"/>
  <c r="AK28" i="7"/>
  <c r="AI28" i="7"/>
  <c r="AH28" i="7"/>
  <c r="AH35" i="7"/>
  <c r="AI35" i="7"/>
  <c r="AI31" i="7"/>
  <c r="AH31" i="7"/>
  <c r="AI27" i="7"/>
  <c r="AH27" i="7"/>
  <c r="AK34" i="7"/>
  <c r="AI34" i="7"/>
  <c r="AH34" i="7"/>
  <c r="AI30" i="7"/>
  <c r="AH30" i="7"/>
  <c r="AK31" i="7"/>
  <c r="AK30" i="7"/>
  <c r="AQ32" i="7"/>
  <c r="AK32" i="7"/>
  <c r="AK29" i="7"/>
  <c r="AP35" i="7"/>
  <c r="AK35" i="7"/>
  <c r="AP27" i="7"/>
  <c r="AK27" i="7"/>
  <c r="AP33" i="7"/>
  <c r="AK33" i="7"/>
  <c r="G33" i="1"/>
  <c r="G34" i="1" s="1"/>
  <c r="G35" i="1"/>
  <c r="G15" i="1"/>
  <c r="G18" i="1"/>
  <c r="G20" i="1" s="1"/>
  <c r="G28" i="1"/>
  <c r="G30" i="1" s="1"/>
  <c r="G8" i="1"/>
  <c r="G10" i="1" s="1"/>
  <c r="G38" i="1"/>
  <c r="G40" i="1" s="1"/>
  <c r="AQ30" i="7"/>
  <c r="AQ31" i="7"/>
  <c r="AP30" i="7"/>
  <c r="AP36" i="7"/>
  <c r="AP28" i="7"/>
  <c r="AP29" i="7"/>
  <c r="AQ29" i="7"/>
  <c r="AQ35" i="7"/>
  <c r="AQ27" i="7"/>
  <c r="AP31" i="7"/>
  <c r="AQ33" i="7"/>
  <c r="AP34" i="7"/>
  <c r="AQ34" i="7"/>
  <c r="AQ28" i="7"/>
  <c r="AQ36" i="7"/>
  <c r="AP32" i="7"/>
  <c r="G13" i="1"/>
  <c r="J35" i="1" l="1"/>
  <c r="G36" i="1"/>
  <c r="J13" i="1"/>
  <c r="G14" i="1"/>
  <c r="J15" i="1"/>
  <c r="G16" i="1"/>
  <c r="K25" i="1"/>
  <c r="J33" i="1"/>
  <c r="K23" i="1"/>
  <c r="K13" i="1" l="1"/>
  <c r="K15" i="1" s="1"/>
  <c r="K33" i="1"/>
  <c r="K35" i="1" s="1"/>
  <c r="Q8" i="1"/>
  <c r="S8" i="1" s="1"/>
  <c r="K24" i="1"/>
  <c r="Q9" i="1"/>
  <c r="S9" i="1" s="1"/>
  <c r="K26" i="1"/>
  <c r="S16" i="1"/>
  <c r="U86" i="1"/>
  <c r="T86" i="1"/>
  <c r="U47" i="1"/>
  <c r="T47" i="1"/>
  <c r="S17" i="1"/>
  <c r="Q13" i="1" l="1"/>
  <c r="S13" i="1" s="1"/>
  <c r="Q11" i="1"/>
  <c r="S11" i="1" s="1"/>
  <c r="Q12" i="1"/>
  <c r="S12" i="1" s="1"/>
  <c r="Q10" i="1"/>
  <c r="S10" i="1" s="1"/>
  <c r="S20" i="1"/>
  <c r="S21" i="1"/>
  <c r="S18" i="1"/>
  <c r="T87" i="1"/>
  <c r="U87" i="1"/>
  <c r="S19" i="1"/>
  <c r="T48" i="1"/>
  <c r="U48" i="1"/>
  <c r="Q15" i="1" l="1"/>
  <c r="S15" i="1" s="1"/>
  <c r="Q14" i="1"/>
  <c r="S14" i="1" s="1"/>
  <c r="S22" i="1"/>
  <c r="S23" i="1"/>
  <c r="T88" i="1"/>
  <c r="U88" i="1"/>
  <c r="T49" i="1"/>
  <c r="U49" i="1"/>
  <c r="T50" i="1"/>
  <c r="U50" i="1"/>
  <c r="R9" i="1"/>
  <c r="O8" i="1"/>
  <c r="R8" i="1"/>
  <c r="U90" i="1" l="1"/>
  <c r="T90" i="1"/>
  <c r="T89" i="1"/>
  <c r="U89" i="1"/>
  <c r="T51" i="1"/>
  <c r="U51" i="1"/>
  <c r="O9" i="1"/>
  <c r="O10" i="1" s="1"/>
  <c r="R12" i="1"/>
  <c r="R16" i="1"/>
  <c r="R17" i="1"/>
  <c r="R10" i="1"/>
  <c r="T8" i="1"/>
  <c r="U8" i="1"/>
  <c r="R11" i="1"/>
  <c r="R13" i="1"/>
  <c r="P8" i="1"/>
  <c r="T91" i="1" l="1"/>
  <c r="U91" i="1"/>
  <c r="T52" i="1"/>
  <c r="U52" i="1"/>
  <c r="P9" i="1"/>
  <c r="U9" i="1"/>
  <c r="T9" i="1"/>
  <c r="R23" i="1"/>
  <c r="O11" i="1"/>
  <c r="O12" i="1" s="1"/>
  <c r="P10" i="1"/>
  <c r="R14" i="1"/>
  <c r="R15" i="1"/>
  <c r="U10" i="1"/>
  <c r="T10" i="1"/>
  <c r="R18" i="1"/>
  <c r="R20" i="1"/>
  <c r="R19" i="1"/>
  <c r="R21" i="1"/>
  <c r="T92" i="1" l="1"/>
  <c r="U92" i="1"/>
  <c r="T53" i="1"/>
  <c r="U53" i="1"/>
  <c r="O13" i="1"/>
  <c r="T11" i="1"/>
  <c r="U11" i="1"/>
  <c r="P12" i="1"/>
  <c r="U12" i="1"/>
  <c r="T12" i="1"/>
  <c r="R22" i="1"/>
  <c r="P11" i="1"/>
  <c r="D21" i="7" l="1"/>
  <c r="E21" i="7" s="1"/>
  <c r="D17" i="7"/>
  <c r="E17" i="7" s="1"/>
  <c r="D22" i="7"/>
  <c r="E22" i="7" s="1"/>
  <c r="D25" i="7"/>
  <c r="E25" i="7" s="1"/>
  <c r="D23" i="7"/>
  <c r="E23" i="7" s="1"/>
  <c r="D9" i="7"/>
  <c r="E9" i="7" s="1"/>
  <c r="D24" i="7"/>
  <c r="E24" i="7" s="1"/>
  <c r="D11" i="7"/>
  <c r="E11" i="7" s="1"/>
  <c r="D26" i="7"/>
  <c r="E26" i="7" s="1"/>
  <c r="D13" i="7"/>
  <c r="E13" i="7" s="1"/>
  <c r="D19" i="7"/>
  <c r="E19" i="7" s="1"/>
  <c r="D16" i="7"/>
  <c r="E16" i="7" s="1"/>
  <c r="T93" i="1"/>
  <c r="U93" i="1"/>
  <c r="T55" i="1"/>
  <c r="U55" i="1"/>
  <c r="T54" i="1"/>
  <c r="U54" i="1"/>
  <c r="D12" i="7" s="1"/>
  <c r="E12" i="7" s="1"/>
  <c r="O14" i="1"/>
  <c r="P13" i="1"/>
  <c r="U13" i="1"/>
  <c r="D20" i="7" s="1"/>
  <c r="E20" i="7" s="1"/>
  <c r="T13" i="1"/>
  <c r="T94" i="1" l="1"/>
  <c r="U94" i="1"/>
  <c r="U56" i="1"/>
  <c r="T56" i="1"/>
  <c r="O15" i="1"/>
  <c r="O16" i="1" s="1"/>
  <c r="O17" i="1" s="1"/>
  <c r="O18" i="1" s="1"/>
  <c r="O19" i="1" s="1"/>
  <c r="O20" i="1" s="1"/>
  <c r="O21" i="1" s="1"/>
  <c r="O22" i="1" s="1"/>
  <c r="O23" i="1" s="1"/>
  <c r="U14" i="1"/>
  <c r="T14" i="1"/>
  <c r="P14" i="1"/>
  <c r="D10" i="7" l="1"/>
  <c r="E10" i="7" s="1"/>
  <c r="D18" i="7"/>
  <c r="E18" i="7" s="1"/>
  <c r="T95" i="1"/>
  <c r="U95" i="1"/>
  <c r="T57" i="1"/>
  <c r="U57" i="1"/>
  <c r="U15" i="1"/>
  <c r="AJ26" i="7"/>
  <c r="T15" i="1"/>
  <c r="P15" i="1"/>
  <c r="AI26" i="7" l="1"/>
  <c r="AH26" i="7"/>
  <c r="D14" i="7"/>
  <c r="E14" i="7" s="1"/>
  <c r="D8" i="7"/>
  <c r="E8" i="7" s="1"/>
  <c r="D15" i="7"/>
  <c r="E15" i="7" s="1"/>
  <c r="T96" i="1"/>
  <c r="U96" i="1"/>
  <c r="T58" i="1"/>
  <c r="U58" i="1"/>
  <c r="P16" i="1"/>
  <c r="U16" i="1"/>
  <c r="T16" i="1"/>
  <c r="T97" i="1" l="1"/>
  <c r="U97" i="1"/>
  <c r="U59" i="1"/>
  <c r="T59" i="1"/>
  <c r="T17" i="1"/>
  <c r="U19" i="1"/>
  <c r="U17" i="1"/>
  <c r="U18" i="1"/>
  <c r="T18" i="1"/>
  <c r="P17" i="1"/>
  <c r="P18" i="1"/>
  <c r="AJ17" i="7" l="1"/>
  <c r="T98" i="1"/>
  <c r="U98" i="1"/>
  <c r="AJ12" i="7"/>
  <c r="AJ9" i="7"/>
  <c r="U61" i="1"/>
  <c r="T61" i="1"/>
  <c r="T60" i="1"/>
  <c r="U60" i="1"/>
  <c r="T19" i="1"/>
  <c r="T20" i="1"/>
  <c r="P19" i="1"/>
  <c r="AI9" i="7" l="1"/>
  <c r="AH9" i="7"/>
  <c r="AI12" i="7"/>
  <c r="AH12" i="7"/>
  <c r="AI17" i="7"/>
  <c r="AH17" i="7"/>
  <c r="U99" i="1"/>
  <c r="T99" i="1"/>
  <c r="AJ13" i="7"/>
  <c r="U62" i="1"/>
  <c r="AJ14" i="7" s="1"/>
  <c r="T62" i="1"/>
  <c r="AJ8" i="7"/>
  <c r="T21" i="1"/>
  <c r="P20" i="1"/>
  <c r="U20" i="1"/>
  <c r="AI8" i="7" l="1"/>
  <c r="AH8" i="7"/>
  <c r="AI14" i="7"/>
  <c r="AH14" i="7"/>
  <c r="AH13" i="7"/>
  <c r="AI13" i="7"/>
  <c r="T100" i="1"/>
  <c r="U100" i="1"/>
  <c r="AJ11" i="7"/>
  <c r="AJ25" i="7"/>
  <c r="P21" i="1"/>
  <c r="U21" i="1"/>
  <c r="AJ18" i="7" s="1"/>
  <c r="AI18" i="7" l="1"/>
  <c r="AH18" i="7"/>
  <c r="AI25" i="7"/>
  <c r="AH25" i="7"/>
  <c r="AI11" i="7"/>
  <c r="AH11" i="7"/>
  <c r="U101" i="1"/>
  <c r="T101" i="1"/>
  <c r="AJ21" i="7"/>
  <c r="AJ24" i="7"/>
  <c r="D7" i="7"/>
  <c r="E7" i="7" s="1"/>
  <c r="T22" i="1"/>
  <c r="U22" i="1"/>
  <c r="P22" i="1"/>
  <c r="AJ15" i="7"/>
  <c r="AI15" i="7" l="1"/>
  <c r="AH15" i="7"/>
  <c r="AI24" i="7"/>
  <c r="AH24" i="7"/>
  <c r="AI21" i="7"/>
  <c r="AH21" i="7"/>
  <c r="AJ7" i="7"/>
  <c r="AJ23" i="7"/>
  <c r="T23" i="1"/>
  <c r="U23" i="1"/>
  <c r="AJ16" i="7" s="1"/>
  <c r="P23" i="1"/>
  <c r="AI23" i="7" l="1"/>
  <c r="AH23" i="7"/>
  <c r="AI7" i="7"/>
  <c r="AH7" i="7"/>
  <c r="AI16" i="7"/>
  <c r="AH16" i="7"/>
  <c r="AJ22" i="7"/>
  <c r="AJ20" i="7"/>
  <c r="AJ19" i="7"/>
  <c r="AJ10" i="7"/>
  <c r="AI20" i="7" l="1"/>
  <c r="AH20" i="7"/>
  <c r="AI22" i="7"/>
  <c r="AH22" i="7"/>
  <c r="AI10" i="7"/>
  <c r="AH10" i="7"/>
  <c r="AI19" i="7"/>
  <c r="AH19" i="7"/>
  <c r="AK26" i="7"/>
  <c r="AQ26" i="7" s="1"/>
  <c r="AK25" i="7"/>
  <c r="AP25" i="7" s="1"/>
  <c r="AK24" i="7"/>
  <c r="AQ24" i="7" s="1"/>
  <c r="AK23" i="7"/>
  <c r="AP23" i="7" s="1"/>
  <c r="AK21" i="7"/>
  <c r="AP21" i="7" s="1"/>
  <c r="AK17" i="7"/>
  <c r="AP17" i="7" s="1"/>
  <c r="AK20" i="7"/>
  <c r="AP20" i="7" s="1"/>
  <c r="AK22" i="7"/>
  <c r="AP22" i="7" s="1"/>
  <c r="AK19" i="7"/>
  <c r="AQ19" i="7" s="1"/>
  <c r="AK18" i="7"/>
  <c r="AQ18" i="7" s="1"/>
  <c r="AK8" i="7" l="1"/>
  <c r="AQ8" i="7" s="1"/>
  <c r="AK15" i="7"/>
  <c r="AQ15" i="7" s="1"/>
  <c r="AK13" i="7"/>
  <c r="AP13" i="7" s="1"/>
  <c r="AK14" i="7"/>
  <c r="AP14" i="7" s="1"/>
  <c r="AK12" i="7"/>
  <c r="AQ12" i="7" s="1"/>
  <c r="AK9" i="7"/>
  <c r="AP9" i="7" s="1"/>
  <c r="AK11" i="7"/>
  <c r="AP11" i="7" s="1"/>
  <c r="AK16" i="7"/>
  <c r="AQ16" i="7" s="1"/>
  <c r="AK10" i="7"/>
  <c r="AP10" i="7" s="1"/>
  <c r="AK7" i="7"/>
  <c r="AP7" i="7" s="1"/>
  <c r="AQ20" i="7"/>
  <c r="AQ25" i="7"/>
  <c r="AQ22" i="7"/>
  <c r="AQ21" i="7"/>
  <c r="AQ23" i="7"/>
  <c r="AP19" i="7"/>
  <c r="AP26" i="7"/>
  <c r="AP24" i="7"/>
  <c r="AP18" i="7"/>
  <c r="AQ17" i="7"/>
  <c r="AP8" i="7" l="1"/>
  <c r="AP15" i="7"/>
  <c r="AP16" i="7"/>
  <c r="AQ11" i="7"/>
  <c r="AP12" i="7"/>
  <c r="AQ13" i="7"/>
  <c r="AQ14" i="7"/>
  <c r="AQ9" i="7"/>
  <c r="AQ10" i="7"/>
  <c r="AQ7" i="7"/>
  <c r="AN25" i="7" l="1"/>
  <c r="AO25" i="7" s="1"/>
  <c r="AN26" i="7"/>
  <c r="AO26" i="7" s="1"/>
  <c r="AN23" i="7"/>
  <c r="AO23" i="7" s="1"/>
  <c r="AN24" i="7"/>
  <c r="AO24" i="7" s="1"/>
  <c r="AN7" i="7"/>
  <c r="AO7" i="7" s="1"/>
  <c r="AN18" i="7"/>
  <c r="AO18" i="7" s="1"/>
  <c r="AN15" i="7"/>
  <c r="AO15" i="7" s="1"/>
  <c r="AN12" i="7"/>
  <c r="AO12" i="7" s="1"/>
  <c r="AN9" i="7"/>
  <c r="AO9" i="7" s="1"/>
  <c r="AN19" i="7"/>
  <c r="AO19" i="7" s="1"/>
  <c r="AN14" i="7"/>
  <c r="AO14" i="7" s="1"/>
  <c r="AN10" i="7"/>
  <c r="AO10" i="7" s="1"/>
  <c r="AN13" i="7"/>
  <c r="AO13" i="7" s="1"/>
  <c r="AN16" i="7"/>
  <c r="AO16" i="7" s="1"/>
  <c r="AN20" i="7"/>
  <c r="AO20" i="7" s="1"/>
  <c r="AN8" i="7"/>
  <c r="AO8" i="7" s="1"/>
  <c r="AN17" i="7"/>
  <c r="AO17" i="7" s="1"/>
  <c r="AN21" i="7"/>
  <c r="AO21" i="7" s="1"/>
  <c r="AN11" i="7"/>
  <c r="AO11" i="7" s="1"/>
  <c r="AN22" i="7"/>
  <c r="AO22" i="7" s="1"/>
</calcChain>
</file>

<file path=xl/sharedStrings.xml><?xml version="1.0" encoding="utf-8"?>
<sst xmlns="http://schemas.openxmlformats.org/spreadsheetml/2006/main" count="1106" uniqueCount="224">
  <si>
    <t>ESCOLA</t>
  </si>
  <si>
    <t>PONTUAÇÃO</t>
  </si>
  <si>
    <t>TOTAL</t>
  </si>
  <si>
    <t>CLASSIFICAÇÃO</t>
  </si>
  <si>
    <t>S É R I E    P R A T A</t>
  </si>
  <si>
    <t>SUB-09</t>
  </si>
  <si>
    <t>MASC</t>
  </si>
  <si>
    <t>FEM</t>
  </si>
  <si>
    <t>SUB-11</t>
  </si>
  <si>
    <t>SUB-13</t>
  </si>
  <si>
    <t>SUB-15</t>
  </si>
  <si>
    <t>SUB-17</t>
  </si>
  <si>
    <t>SUB 11 FEMININO</t>
  </si>
  <si>
    <t>PONTUAÇÃO ESCOLA:</t>
  </si>
  <si>
    <t>SIM</t>
  </si>
  <si>
    <t>NOMES</t>
  </si>
  <si>
    <t>FILIAL / TURMA</t>
  </si>
  <si>
    <t>PONTUAÇÃO ALUNO</t>
  </si>
  <si>
    <t>PONTUAÇÃO ESCOLA</t>
  </si>
  <si>
    <t>SUB 09 FEMININO</t>
  </si>
  <si>
    <t>S É R I E   P R A T A</t>
  </si>
  <si>
    <t xml:space="preserve">S É R I E   O U R O </t>
  </si>
  <si>
    <t xml:space="preserve">S É R I E   B R O N Z E </t>
  </si>
  <si>
    <t xml:space="preserve">S É R I E    B R O N Z E </t>
  </si>
  <si>
    <t>SUB 11 MASCULINO</t>
  </si>
  <si>
    <t>SUB 09 MASCULINO</t>
  </si>
  <si>
    <t>ESCOLAS PARTICIPANTES</t>
  </si>
  <si>
    <t>ALUNOS PARTICIPANTES</t>
  </si>
  <si>
    <t>NÃO</t>
  </si>
  <si>
    <t>SUB 13 FEMININO</t>
  </si>
  <si>
    <t>SUB 13 MASCULINO</t>
  </si>
  <si>
    <t>SUB 15 FEMININO</t>
  </si>
  <si>
    <t>SUB 15 MASCULINO</t>
  </si>
  <si>
    <t>SUB 17 FEMININO</t>
  </si>
  <si>
    <t>SUB 17 MASCULINO</t>
  </si>
  <si>
    <t>CLASSIFICAÇÃO GERAL</t>
  </si>
  <si>
    <t>NOME</t>
  </si>
  <si>
    <t>CATEGORIA</t>
  </si>
  <si>
    <t>GÊNERO</t>
  </si>
  <si>
    <t>GRUPO FÊNIX DE EDUCAÇÃO</t>
  </si>
  <si>
    <t>IEBURIX - SBC</t>
  </si>
  <si>
    <t>LICEU JARDIM</t>
  </si>
  <si>
    <t>SUB 15</t>
  </si>
  <si>
    <t>COLÉGIO ATENEU</t>
  </si>
  <si>
    <t>EDUCANDARIO - ANGLO</t>
  </si>
  <si>
    <t>GERAL SUB 11</t>
  </si>
  <si>
    <t>GERAL SUB 09</t>
  </si>
  <si>
    <t>GERAL SUB 13</t>
  </si>
  <si>
    <t>GERAL SUB 15</t>
  </si>
  <si>
    <t>GERAL SUB 17</t>
  </si>
  <si>
    <t>COLÉGIO ARBOS - SÃO BERNARDO DO CAMPO</t>
  </si>
  <si>
    <t>COLÉGIO ARBOS - SÃO CAETANO DO SUL</t>
  </si>
  <si>
    <t>COLÉGIO ARBOS - SANTO ANDRÉ</t>
  </si>
  <si>
    <t>COLEGIO HARMONIA</t>
  </si>
  <si>
    <t>COLEGIO PADUA</t>
  </si>
  <si>
    <t>INSTITUTO CORAÇÃO DE JESUS</t>
  </si>
  <si>
    <t>AIRAN MORENO</t>
  </si>
  <si>
    <t>ALEXEI MARIJUSCHKIN</t>
  </si>
  <si>
    <t>ALLEGRA ANGHER DE ALMEIDA CLARO</t>
  </si>
  <si>
    <t>ANDRÉ EIKI YOSHIZATO SHIMABUKURO</t>
  </si>
  <si>
    <t>ANTONIO HENRIQUE ZANELLA</t>
  </si>
  <si>
    <t>ANTÔNIO SILVEIRA DE CARVALHO</t>
  </si>
  <si>
    <t>ARTHUR CANDIDO SUNAO</t>
  </si>
  <si>
    <t>ARTHUR DOMICIANO DIAS</t>
  </si>
  <si>
    <t>ARTHUR HIDEO ROTA CENI</t>
  </si>
  <si>
    <t>ARTHUR LOPES LINARES SANTANA</t>
  </si>
  <si>
    <t>ARTUR ROCHA NASCIMENTO</t>
  </si>
  <si>
    <t>BEATRIZ CALEGARI DE ALMEIDA</t>
  </si>
  <si>
    <t>BENICIO SANTOS ANDRO DE SOUZA</t>
  </si>
  <si>
    <t xml:space="preserve">BERNARDO TAKAMOTO </t>
  </si>
  <si>
    <t>BERNARDO TORQUETTO TEIXEIRA SERPA BONI</t>
  </si>
  <si>
    <t>BERNARDO YUDI DORIGAN KATO</t>
  </si>
  <si>
    <t>BRENNO RACT GIOVANNETTI</t>
  </si>
  <si>
    <t>BRENO LIMA DA SILVA</t>
  </si>
  <si>
    <t>CECÍLIA CAGNONI RAIMUNDO</t>
  </si>
  <si>
    <t>CLOE VIEIRA</t>
  </si>
  <si>
    <t>DAVI FRAGA PEREIRA LEGZI D E CARVALHO</t>
  </si>
  <si>
    <t xml:space="preserve">DAVID ESCOBAR </t>
  </si>
  <si>
    <t>EDUARDO ARAKAKI DA SILVA SANCHEZ LOURENÇO</t>
  </si>
  <si>
    <t>EDUARDO DEL FAVERO GRANO</t>
  </si>
  <si>
    <t>EDUARDO PRADO TORRES</t>
  </si>
  <si>
    <t>ENRICO COSTA SCANNAPIECO</t>
  </si>
  <si>
    <t>ENZO KATSUMOTO ISSII DO NASCIMENTO</t>
  </si>
  <si>
    <t>ENZO KAZUO YSHIKAWA</t>
  </si>
  <si>
    <t>ENZO LACERDA BUCH AMOROSO</t>
  </si>
  <si>
    <t xml:space="preserve">ENZO NAVILLI </t>
  </si>
  <si>
    <t xml:space="preserve">ENZO OKIDA </t>
  </si>
  <si>
    <t>ESTELA MARTINEZ KHOURI HANNA</t>
  </si>
  <si>
    <t>EVELIN BELTRAMINI BEZERRA</t>
  </si>
  <si>
    <t>FELIPE MOMBELLI DA SILVA</t>
  </si>
  <si>
    <t>FELIPE POEPCKE RIBEIRO PRIOR</t>
  </si>
  <si>
    <t>FERNANDO TSUYOSHI BABA</t>
  </si>
  <si>
    <t>FLAVIO YUJI GUIOTOKU</t>
  </si>
  <si>
    <t>GABRIEL BERTACHINI ZAGO</t>
  </si>
  <si>
    <t>GABRIEL DA COSTA CORSINI</t>
  </si>
  <si>
    <t>GABRIEL DE OLIVEIRA BENINI</t>
  </si>
  <si>
    <t>GABRIEL FRARI FERNANDES DE SOUZA</t>
  </si>
  <si>
    <t>GABRIEL RODRIGUES PICOLO</t>
  </si>
  <si>
    <t>GABRIEL THOMAZ</t>
  </si>
  <si>
    <t>GABRIELA TAKATA</t>
  </si>
  <si>
    <t>GABRIELLE MORILA MOTA</t>
  </si>
  <si>
    <t>GIOVANNA APARECIDA PRADELLI</t>
  </si>
  <si>
    <t>GUILHERME CONSTANTINO GALHARDO</t>
  </si>
  <si>
    <t>GUILHERME DE ALMEIDA BOMBONATTI</t>
  </si>
  <si>
    <t>GUILHERME EIKI SOUSA MIYAJI</t>
  </si>
  <si>
    <t>GUILHERME MORAES</t>
  </si>
  <si>
    <t>GUILHERME PETERSON SANCHEZ GONÇALVES</t>
  </si>
  <si>
    <t>GUSTAVO ROCHA</t>
  </si>
  <si>
    <t>HEITOR PELLEGRINI PICHE</t>
  </si>
  <si>
    <t>HENRIQUE ALBUQUERQUE MADEIRA</t>
  </si>
  <si>
    <t>ISABELA OLIVEIRA</t>
  </si>
  <si>
    <t>ISABELA YOSHIE IWAMURA CERNACH</t>
  </si>
  <si>
    <t>ISADORA BATISTELA DE ABREU</t>
  </si>
  <si>
    <t>IURI WAHHAB OKINO</t>
  </si>
  <si>
    <t>IVAN GUSTAVO TAVOLARO</t>
  </si>
  <si>
    <t>JOÃO GABRIEL STANZIONI DE MENDONÇA</t>
  </si>
  <si>
    <t xml:space="preserve">JOÃO GUILHERME BOM </t>
  </si>
  <si>
    <t>JOÃO HENRIQUE CASAGRANDE</t>
  </si>
  <si>
    <t>JOÃO PAULO MUNHOS DEL CISTIA</t>
  </si>
  <si>
    <t xml:space="preserve">JOÃO PAULO PELEGRINO </t>
  </si>
  <si>
    <t>JOÃO PAULO PRESOTTO</t>
  </si>
  <si>
    <t xml:space="preserve">JOÃO PEDRO VIGÁRIO </t>
  </si>
  <si>
    <t>JOÃO RICARDO FREGNAN KANASHIRO</t>
  </si>
  <si>
    <t xml:space="preserve">JOAQUIM LIBANORI </t>
  </si>
  <si>
    <t>JORGE DUARTE DE ALMEIDA</t>
  </si>
  <si>
    <t>JUAN ANTONIO BENEDUZZI BUENO</t>
  </si>
  <si>
    <t>JÚLIA ALVES PEREIRA LIMA</t>
  </si>
  <si>
    <t>JULIA CIPOLA ALVES</t>
  </si>
  <si>
    <t xml:space="preserve">LAILA RACHID </t>
  </si>
  <si>
    <t>LAÍS DIAS BERGAMIM</t>
  </si>
  <si>
    <t>LARISSA TIEMI KOBAYASHI BASSANI</t>
  </si>
  <si>
    <t xml:space="preserve">LEONARDO CODATO </t>
  </si>
  <si>
    <t xml:space="preserve">LEONARDO KAIROF </t>
  </si>
  <si>
    <t>LETÍCIA DEL RIO TRINDADE FALCÃO</t>
  </si>
  <si>
    <t>LIAM PACHECO MACHADO</t>
  </si>
  <si>
    <t>LÍVIA LUCIO DOS SANTOS MIRANDA</t>
  </si>
  <si>
    <t>LIZ DATILO</t>
  </si>
  <si>
    <t xml:space="preserve">LORENA SQUASSONI </t>
  </si>
  <si>
    <t>LORENZO BENEDETTI DE COME</t>
  </si>
  <si>
    <t>LORENZO MARTINEZ</t>
  </si>
  <si>
    <t>LORENZO MITROWIC GAWRILIUK</t>
  </si>
  <si>
    <t xml:space="preserve">LORENZO PRISCO </t>
  </si>
  <si>
    <t xml:space="preserve">LORENZO SQUASSONI </t>
  </si>
  <si>
    <t>LUCAS FARIA NORO</t>
  </si>
  <si>
    <t>LUCAS FLORENTINO SCHULTZ</t>
  </si>
  <si>
    <t>LUCAS KENZO IRIE KAJIMOTO</t>
  </si>
  <si>
    <t>LUCAS PACHECO YAMADA</t>
  </si>
  <si>
    <t>LUCAS RAFAEL SILVEIRA CINTRA</t>
  </si>
  <si>
    <t>LUIZA FASOLI</t>
  </si>
  <si>
    <t>MAITÊ MITROWIC GAWRILIUK</t>
  </si>
  <si>
    <t>MANUELA SOARES BESSA</t>
  </si>
  <si>
    <t>MARIA ANTONIA VILLANI GARCIA</t>
  </si>
  <si>
    <t>MARIA CLARA FONTES MORIJA</t>
  </si>
  <si>
    <t xml:space="preserve">MARIA CLARA PASCHOALIN </t>
  </si>
  <si>
    <t>MARIA LUIZA ALMEIDA SEGURA DE LA TORRE</t>
  </si>
  <si>
    <t>MARIA VALENTINA CARDELIQUIO</t>
  </si>
  <si>
    <t>MARIANA NERY RAMOS</t>
  </si>
  <si>
    <t>MARINA INNOCENTE</t>
  </si>
  <si>
    <t>MARINA ROSA</t>
  </si>
  <si>
    <t>MATHEUS FORMICES DE CARVALHO</t>
  </si>
  <si>
    <t>MATHEUS RAINATTO</t>
  </si>
  <si>
    <t>MATTEO ZAFANI CHIAPPINELLI</t>
  </si>
  <si>
    <t>MICAELA OCAÑA</t>
  </si>
  <si>
    <t xml:space="preserve">MIGUEL ALEGRIA </t>
  </si>
  <si>
    <t>MURILO ANASTACIO ALCARÁZ</t>
  </si>
  <si>
    <t>MURILO FERREIRA</t>
  </si>
  <si>
    <t>NATHALIA COLLETTI</t>
  </si>
  <si>
    <t>NICOLAS FARIA NORO</t>
  </si>
  <si>
    <t xml:space="preserve">NICOLAS ZOBOLI </t>
  </si>
  <si>
    <t>NICOLE PAZ ESTANISLAU</t>
  </si>
  <si>
    <t>OSCAR KLIMKE</t>
  </si>
  <si>
    <t>PEDRO FILIPE GOMES</t>
  </si>
  <si>
    <t>PEDRO HAJIME DORIGAN KATO</t>
  </si>
  <si>
    <t>PEDRO HENRIQUE BARBOSA</t>
  </si>
  <si>
    <t>PEDRO LIMA THEODORO DE OLIVEIRA</t>
  </si>
  <si>
    <t>PEDRO LUIZ GERAIGIRE TORMENA</t>
  </si>
  <si>
    <t xml:space="preserve">PEDRO RACHID </t>
  </si>
  <si>
    <t>PEDRO REDA</t>
  </si>
  <si>
    <t>PIERRE PONCE DE OLIVEIRA</t>
  </si>
  <si>
    <t>PIETRA PONCE DE OLIVEIRA</t>
  </si>
  <si>
    <t xml:space="preserve">PIETRO BRIZZI </t>
  </si>
  <si>
    <t>PIETRO PARTON</t>
  </si>
  <si>
    <t xml:space="preserve">PIETRO SECCO </t>
  </si>
  <si>
    <t>RAFAEL CALABUIG ROSSI</t>
  </si>
  <si>
    <t>RAFAEL DOS SANTOS CSELAK</t>
  </si>
  <si>
    <t>RAÍSSA PACHECO MACHADO</t>
  </si>
  <si>
    <t>RIAN NAOKI ISHIKAWA</t>
  </si>
  <si>
    <t>RICARDO LOVISETTO PETRONI</t>
  </si>
  <si>
    <t>RICARDO VILLELA</t>
  </si>
  <si>
    <t>RUY FELIPESOTTONIFACCION LEITE</t>
  </si>
  <si>
    <t>SAMUEL LEON DE PAULA GUSMÃO</t>
  </si>
  <si>
    <t>THEO GAMBA</t>
  </si>
  <si>
    <t>THÉO GRACILIANO SOUZA SILVA</t>
  </si>
  <si>
    <t xml:space="preserve">THEO PAZIN </t>
  </si>
  <si>
    <t>VINICIUS MUNHOS DEL CISTIA</t>
  </si>
  <si>
    <t>VITOR BOBADILHA VERZA</t>
  </si>
  <si>
    <t>VITOR GIGLIOTTI</t>
  </si>
  <si>
    <t>VITOR SIMA ANTENOR FERREIRA</t>
  </si>
  <si>
    <t>YASMIN HARUMI SERIKAWA MORI</t>
  </si>
  <si>
    <t>SUB 18</t>
  </si>
  <si>
    <t>F</t>
  </si>
  <si>
    <t>SUB 09</t>
  </si>
  <si>
    <t>SUB 11</t>
  </si>
  <si>
    <t>M</t>
  </si>
  <si>
    <t>SUB 13</t>
  </si>
  <si>
    <t>LUCAS VILLAR PALACIO</t>
  </si>
  <si>
    <t>CLASSIFICAÇÃO SUB 09</t>
  </si>
  <si>
    <t>CLASSIFICAÇÃO SUB 11</t>
  </si>
  <si>
    <t>CLASSIFICAÇÃO SUB 13</t>
  </si>
  <si>
    <t>CLASSIFICAÇÃO SUB 15</t>
  </si>
  <si>
    <t>CLASSIFICAÇÃO SUB 17</t>
  </si>
  <si>
    <t>BETTINA RONCADOR GOBBATO</t>
  </si>
  <si>
    <t>GIOVANNA CIPOLA ALVES</t>
  </si>
  <si>
    <t>AMANDA ACERBI</t>
  </si>
  <si>
    <t>3º</t>
  </si>
  <si>
    <t>5º</t>
  </si>
  <si>
    <t>4º</t>
  </si>
  <si>
    <t>8º</t>
  </si>
  <si>
    <t>6º</t>
  </si>
  <si>
    <t>2º</t>
  </si>
  <si>
    <t>7º</t>
  </si>
  <si>
    <t>1º</t>
  </si>
  <si>
    <t>GERAL ESCOLAS</t>
  </si>
  <si>
    <t>9º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</si>
</sst>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2"/>
      <color theme="0"/>
      <name val="Century Gothic"/>
      <family val="2"/>
    </font>
    <font>
      <b/>
      <sz val="11"/>
      <color rgb="FFFF0066"/>
      <name val="Century Gothic"/>
      <family val="2"/>
    </font>
    <font>
      <b/>
      <sz val="12"/>
      <color theme="1"/>
      <name val="Century Gothic"/>
      <family val="2"/>
    </font>
    <font>
      <b/>
      <sz val="11"/>
      <color theme="0"/>
      <name val="Century Gothic"/>
      <family val="2"/>
    </font>
    <font>
      <sz val="11"/>
      <color theme="0"/>
      <name val="Century Gothic"/>
      <family val="2"/>
    </font>
    <font>
      <sz val="11"/>
      <name val="Century Gothic"/>
      <family val="2"/>
    </font>
    <font>
      <sz val="10"/>
      <name val="Century Gothic"/>
      <family val="2"/>
    </font>
    <font>
      <sz val="10"/>
      <color theme="0"/>
      <name val="Century Gothic"/>
      <family val="2"/>
    </font>
    <font>
      <b/>
      <sz val="11"/>
      <name val="Century Gothic"/>
      <family val="2"/>
    </font>
    <font>
      <b/>
      <sz val="9"/>
      <color theme="0"/>
      <name val="Century Gothic"/>
      <family val="2"/>
    </font>
    <font>
      <b/>
      <sz val="11"/>
      <color rgb="FFFFCCFF"/>
      <name val="Calibri"/>
      <family val="2"/>
      <scheme val="minor"/>
    </font>
    <font>
      <sz val="11"/>
      <color rgb="FFFFCCFF"/>
      <name val="Century Gothic"/>
      <family val="2"/>
    </font>
    <font>
      <sz val="11"/>
      <color theme="0" tint="-0.499984740745262"/>
      <name val="Century Gothic"/>
      <family val="2"/>
    </font>
    <font>
      <b/>
      <sz val="10"/>
      <color theme="0" tint="-0.499984740745262"/>
      <name val="Century Gothic"/>
      <family val="2"/>
    </font>
    <font>
      <b/>
      <sz val="11"/>
      <color theme="0" tint="-0.499984740745262"/>
      <name val="Calibri"/>
      <family val="2"/>
      <scheme val="minor"/>
    </font>
    <font>
      <b/>
      <sz val="11"/>
      <color theme="0" tint="-0.499984740745262"/>
      <name val="Century Gothic"/>
      <family val="2"/>
    </font>
    <font>
      <b/>
      <sz val="11"/>
      <color rgb="FFC1C1FF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scheme val="minor"/>
    </font>
  </fonts>
  <fills count="22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 tint="0.40000610370189521"/>
        </stop>
      </gradientFill>
    </fill>
    <fill>
      <patternFill patternType="solid">
        <fgColor rgb="FFFF00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B219"/>
        <bgColor indexed="64"/>
      </patternFill>
    </fill>
    <fill>
      <patternFill patternType="solid">
        <fgColor rgb="FFFFDC97"/>
        <bgColor indexed="64"/>
      </patternFill>
    </fill>
    <fill>
      <patternFill patternType="solid">
        <fgColor rgb="FFC55A1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1C1FF"/>
        <bgColor indexed="64"/>
      </patternFill>
    </fill>
    <fill>
      <patternFill patternType="solid">
        <fgColor rgb="FF9797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2B68A"/>
        <bgColor indexed="64"/>
      </patternFill>
    </fill>
    <fill>
      <patternFill patternType="solid">
        <fgColor rgb="FFFFD347"/>
        <bgColor indexed="64"/>
      </patternFill>
    </fill>
    <fill>
      <patternFill patternType="solid">
        <fgColor rgb="FF1BA94A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9D9D9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0" fontId="24" fillId="0" borderId="0"/>
    <xf numFmtId="0" fontId="25" fillId="0" borderId="0"/>
  </cellStyleXfs>
  <cellXfs count="15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0" fontId="3" fillId="4" borderId="0" xfId="0" applyFont="1" applyFill="1" applyAlignment="1">
      <alignment vertical="center"/>
    </xf>
    <xf numFmtId="0" fontId="3" fillId="4" borderId="7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6" fillId="4" borderId="3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6" fillId="4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11" borderId="5" xfId="0" applyFont="1" applyFill="1" applyBorder="1" applyAlignment="1">
      <alignment horizontal="center" vertical="center" wrapText="1"/>
    </xf>
    <xf numFmtId="0" fontId="1" fillId="12" borderId="0" xfId="0" applyFont="1" applyFill="1" applyAlignment="1">
      <alignment horizontal="center" vertical="center"/>
    </xf>
    <xf numFmtId="0" fontId="6" fillId="12" borderId="3" xfId="0" applyFont="1" applyFill="1" applyBorder="1" applyAlignment="1">
      <alignment horizontal="right" vertical="center"/>
    </xf>
    <xf numFmtId="0" fontId="6" fillId="12" borderId="4" xfId="0" applyFont="1" applyFill="1" applyBorder="1" applyAlignment="1">
      <alignment horizontal="left" vertical="center"/>
    </xf>
    <xf numFmtId="0" fontId="6" fillId="12" borderId="5" xfId="0" applyFont="1" applyFill="1" applyBorder="1" applyAlignment="1">
      <alignment horizontal="center" vertical="center"/>
    </xf>
    <xf numFmtId="0" fontId="1" fillId="12" borderId="7" xfId="0" applyFont="1" applyFill="1" applyBorder="1" applyAlignment="1">
      <alignment horizontal="center" vertical="center"/>
    </xf>
    <xf numFmtId="0" fontId="1" fillId="12" borderId="9" xfId="0" applyFont="1" applyFill="1" applyBorder="1" applyAlignment="1">
      <alignment horizontal="center" vertical="center"/>
    </xf>
    <xf numFmtId="0" fontId="3" fillId="12" borderId="0" xfId="0" applyFont="1" applyFill="1" applyAlignment="1">
      <alignment vertical="center"/>
    </xf>
    <xf numFmtId="0" fontId="3" fillId="12" borderId="7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15" borderId="5" xfId="0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7" fillId="4" borderId="0" xfId="0" applyFont="1" applyFill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3" fontId="3" fillId="19" borderId="5" xfId="0" applyNumberFormat="1" applyFont="1" applyFill="1" applyBorder="1" applyAlignment="1" applyProtection="1">
      <alignment horizontal="center" vertical="center"/>
      <protection hidden="1"/>
    </xf>
    <xf numFmtId="3" fontId="3" fillId="0" borderId="0" xfId="0" applyNumberFormat="1" applyFont="1" applyAlignment="1" applyProtection="1">
      <alignment horizontal="center" vertical="center"/>
      <protection hidden="1"/>
    </xf>
    <xf numFmtId="3" fontId="4" fillId="0" borderId="0" xfId="0" applyNumberFormat="1" applyFont="1" applyAlignment="1" applyProtection="1">
      <alignment horizontal="center" vertical="center"/>
      <protection hidden="1"/>
    </xf>
    <xf numFmtId="3" fontId="4" fillId="5" borderId="5" xfId="0" applyNumberFormat="1" applyFont="1" applyFill="1" applyBorder="1" applyAlignment="1" applyProtection="1">
      <alignment horizontal="center" vertical="center"/>
      <protection hidden="1"/>
    </xf>
    <xf numFmtId="3" fontId="4" fillId="20" borderId="3" xfId="0" applyNumberFormat="1" applyFont="1" applyFill="1" applyBorder="1" applyAlignment="1" applyProtection="1">
      <alignment horizontal="right" vertical="center"/>
      <protection hidden="1"/>
    </xf>
    <xf numFmtId="3" fontId="4" fillId="20" borderId="4" xfId="0" applyNumberFormat="1" applyFont="1" applyFill="1" applyBorder="1" applyAlignment="1" applyProtection="1">
      <alignment horizontal="left" vertical="center"/>
      <protection hidden="1"/>
    </xf>
    <xf numFmtId="3" fontId="4" fillId="20" borderId="4" xfId="0" applyNumberFormat="1" applyFont="1" applyFill="1" applyBorder="1" applyAlignment="1" applyProtection="1">
      <alignment horizontal="center" vertical="center"/>
      <protection hidden="1"/>
    </xf>
    <xf numFmtId="3" fontId="4" fillId="20" borderId="5" xfId="0" applyNumberFormat="1" applyFont="1" applyFill="1" applyBorder="1" applyAlignment="1" applyProtection="1">
      <alignment horizontal="center" vertical="center"/>
      <protection hidden="1"/>
    </xf>
    <xf numFmtId="0" fontId="17" fillId="4" borderId="7" xfId="0" applyFont="1" applyFill="1" applyBorder="1" applyAlignment="1">
      <alignment horizontal="center" vertical="center"/>
    </xf>
    <xf numFmtId="0" fontId="18" fillId="4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19" fillId="4" borderId="6" xfId="0" applyFont="1" applyFill="1" applyBorder="1" applyAlignment="1">
      <alignment vertical="center"/>
    </xf>
    <xf numFmtId="0" fontId="21" fillId="4" borderId="6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1" fillId="12" borderId="6" xfId="0" applyFont="1" applyFill="1" applyBorder="1" applyAlignment="1">
      <alignment horizontal="center" vertical="center"/>
    </xf>
    <xf numFmtId="0" fontId="19" fillId="12" borderId="6" xfId="0" applyFont="1" applyFill="1" applyBorder="1" applyAlignment="1">
      <alignment vertical="center"/>
    </xf>
    <xf numFmtId="0" fontId="23" fillId="12" borderId="0" xfId="0" applyFont="1" applyFill="1" applyAlignment="1">
      <alignment horizontal="center" vertical="center"/>
    </xf>
    <xf numFmtId="0" fontId="23" fillId="12" borderId="8" xfId="0" applyFont="1" applyFill="1" applyBorder="1" applyAlignment="1">
      <alignment horizontal="center" vertical="center"/>
    </xf>
    <xf numFmtId="0" fontId="23" fillId="12" borderId="9" xfId="0" applyFont="1" applyFill="1" applyBorder="1" applyAlignment="1">
      <alignment horizontal="center" vertical="center"/>
    </xf>
    <xf numFmtId="0" fontId="23" fillId="12" borderId="11" xfId="0" applyFont="1" applyFill="1" applyBorder="1" applyAlignment="1">
      <alignment horizontal="center" vertical="center"/>
    </xf>
    <xf numFmtId="0" fontId="23" fillId="12" borderId="12" xfId="0" applyFont="1" applyFill="1" applyBorder="1" applyAlignment="1">
      <alignment horizontal="center" vertical="center"/>
    </xf>
    <xf numFmtId="0" fontId="23" fillId="12" borderId="7" xfId="0" applyFont="1" applyFill="1" applyBorder="1" applyAlignment="1">
      <alignment horizontal="center" vertical="center"/>
    </xf>
    <xf numFmtId="0" fontId="1" fillId="9" borderId="16" xfId="0" applyFont="1" applyFill="1" applyBorder="1" applyAlignment="1">
      <alignment horizontal="center" vertical="center"/>
    </xf>
    <xf numFmtId="0" fontId="1" fillId="9" borderId="17" xfId="0" applyFont="1" applyFill="1" applyBorder="1" applyAlignment="1">
      <alignment horizontal="center" vertical="center"/>
    </xf>
    <xf numFmtId="0" fontId="1" fillId="21" borderId="17" xfId="0" applyFont="1" applyFill="1" applyBorder="1" applyAlignment="1">
      <alignment horizontal="center" vertical="center"/>
    </xf>
    <xf numFmtId="0" fontId="1" fillId="21" borderId="16" xfId="0" applyFont="1" applyFill="1" applyBorder="1" applyAlignment="1">
      <alignment horizontal="center" vertical="center"/>
    </xf>
    <xf numFmtId="0" fontId="1" fillId="16" borderId="17" xfId="0" applyFont="1" applyFill="1" applyBorder="1" applyAlignment="1">
      <alignment horizontal="center" vertical="center"/>
    </xf>
    <xf numFmtId="0" fontId="1" fillId="16" borderId="16" xfId="0" applyFont="1" applyFill="1" applyBorder="1" applyAlignment="1">
      <alignment horizontal="center" vertical="center"/>
    </xf>
    <xf numFmtId="0" fontId="17" fillId="12" borderId="0" xfId="0" applyFont="1" applyFill="1" applyAlignment="1">
      <alignment horizontal="center" vertical="center"/>
    </xf>
    <xf numFmtId="0" fontId="18" fillId="12" borderId="0" xfId="0" applyFont="1" applyFill="1" applyAlignment="1">
      <alignment vertical="center"/>
    </xf>
    <xf numFmtId="0" fontId="17" fillId="12" borderId="9" xfId="0" applyFont="1" applyFill="1" applyBorder="1" applyAlignment="1">
      <alignment horizontal="center" vertical="center"/>
    </xf>
    <xf numFmtId="0" fontId="17" fillId="12" borderId="10" xfId="0" applyFont="1" applyFill="1" applyBorder="1" applyAlignment="1">
      <alignment horizontal="center" vertical="center"/>
    </xf>
    <xf numFmtId="0" fontId="17" fillId="1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7" fillId="4" borderId="0" xfId="0" applyFont="1" applyFill="1" applyAlignment="1">
      <alignment horizontal="left" vertical="center"/>
    </xf>
    <xf numFmtId="0" fontId="1" fillId="9" borderId="17" xfId="0" applyFont="1" applyFill="1" applyBorder="1" applyAlignment="1">
      <alignment horizontal="left" vertical="center"/>
    </xf>
    <xf numFmtId="0" fontId="1" fillId="9" borderId="16" xfId="0" applyFont="1" applyFill="1" applyBorder="1" applyAlignment="1">
      <alignment horizontal="left" vertical="center"/>
    </xf>
    <xf numFmtId="0" fontId="1" fillId="21" borderId="17" xfId="0" applyFont="1" applyFill="1" applyBorder="1" applyAlignment="1">
      <alignment horizontal="left" vertical="center"/>
    </xf>
    <xf numFmtId="0" fontId="1" fillId="21" borderId="16" xfId="0" applyFont="1" applyFill="1" applyBorder="1" applyAlignment="1">
      <alignment horizontal="left" vertical="center"/>
    </xf>
    <xf numFmtId="0" fontId="1" fillId="16" borderId="17" xfId="0" applyFont="1" applyFill="1" applyBorder="1" applyAlignment="1">
      <alignment horizontal="left" vertical="center"/>
    </xf>
    <xf numFmtId="0" fontId="1" fillId="16" borderId="16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17" fillId="12" borderId="0" xfId="0" applyFont="1" applyFill="1" applyAlignment="1">
      <alignment horizontal="left" vertical="center"/>
    </xf>
    <xf numFmtId="0" fontId="3" fillId="12" borderId="0" xfId="0" applyFont="1" applyFill="1" applyAlignment="1">
      <alignment horizontal="left" vertical="center"/>
    </xf>
    <xf numFmtId="0" fontId="23" fillId="12" borderId="0" xfId="0" applyFont="1" applyFill="1" applyAlignment="1">
      <alignment horizontal="left" vertical="center"/>
    </xf>
    <xf numFmtId="0" fontId="1" fillId="12" borderId="0" xfId="0" applyFont="1" applyFill="1" applyAlignment="1">
      <alignment horizontal="left" vertical="center"/>
    </xf>
    <xf numFmtId="3" fontId="4" fillId="19" borderId="5" xfId="0" applyNumberFormat="1" applyFont="1" applyFill="1" applyBorder="1" applyAlignment="1" applyProtection="1">
      <alignment horizontal="center" vertical="center"/>
      <protection hidden="1"/>
    </xf>
    <xf numFmtId="0" fontId="0" fillId="15" borderId="5" xfId="0" applyFill="1" applyBorder="1" applyAlignment="1">
      <alignment horizontal="left"/>
    </xf>
    <xf numFmtId="0" fontId="0" fillId="0" borderId="5" xfId="0" applyBorder="1"/>
    <xf numFmtId="0" fontId="0" fillId="15" borderId="0" xfId="0" applyFill="1" applyAlignment="1">
      <alignment horizontal="left"/>
    </xf>
    <xf numFmtId="0" fontId="0" fillId="15" borderId="0" xfId="0" applyFill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3" fontId="3" fillId="0" borderId="5" xfId="0" applyNumberFormat="1" applyFont="1" applyBorder="1" applyAlignment="1" applyProtection="1">
      <alignment horizontal="center" vertical="center"/>
      <protection hidden="1"/>
    </xf>
    <xf numFmtId="0" fontId="15" fillId="17" borderId="15" xfId="0" applyFont="1" applyFill="1" applyBorder="1" applyAlignment="1">
      <alignment vertical="center"/>
    </xf>
    <xf numFmtId="0" fontId="15" fillId="17" borderId="23" xfId="0" applyFont="1" applyFill="1" applyBorder="1" applyAlignment="1">
      <alignment vertical="center"/>
    </xf>
    <xf numFmtId="0" fontId="15" fillId="17" borderId="0" xfId="0" applyFont="1" applyFill="1" applyAlignment="1">
      <alignment vertical="center"/>
    </xf>
    <xf numFmtId="0" fontId="15" fillId="17" borderId="7" xfId="0" applyFont="1" applyFill="1" applyBorder="1" applyAlignment="1">
      <alignment vertical="center"/>
    </xf>
    <xf numFmtId="3" fontId="3" fillId="19" borderId="0" xfId="0" applyNumberFormat="1" applyFont="1" applyFill="1" applyAlignment="1" applyProtection="1">
      <alignment horizontal="center" vertical="center"/>
      <protection hidden="1"/>
    </xf>
    <xf numFmtId="0" fontId="4" fillId="0" borderId="0" xfId="0" applyFont="1" applyAlignment="1">
      <alignment horizontal="right" vertical="center"/>
    </xf>
    <xf numFmtId="0" fontId="4" fillId="0" borderId="0" xfId="0" applyFont="1" applyAlignment="1" applyProtection="1">
      <alignment vertical="center"/>
      <protection locked="0"/>
    </xf>
    <xf numFmtId="3" fontId="4" fillId="19" borderId="0" xfId="0" applyNumberFormat="1" applyFont="1" applyFill="1" applyAlignment="1" applyProtection="1">
      <alignment horizontal="center" vertical="center"/>
      <protection hidden="1"/>
    </xf>
    <xf numFmtId="0" fontId="15" fillId="0" borderId="1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3" fontId="4" fillId="0" borderId="5" xfId="0" applyNumberFormat="1" applyFont="1" applyBorder="1" applyAlignment="1" applyProtection="1">
      <alignment horizontal="center" vertical="center"/>
      <protection hidden="1"/>
    </xf>
    <xf numFmtId="0" fontId="21" fillId="4" borderId="19" xfId="0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0" fontId="0" fillId="0" borderId="13" xfId="0" applyBorder="1"/>
    <xf numFmtId="0" fontId="20" fillId="4" borderId="1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" fillId="6" borderId="18" xfId="0" quotePrefix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10" fillId="10" borderId="3" xfId="0" applyFont="1" applyFill="1" applyBorder="1" applyAlignment="1">
      <alignment horizontal="center" vertical="center"/>
    </xf>
    <xf numFmtId="0" fontId="10" fillId="10" borderId="14" xfId="0" applyFont="1" applyFill="1" applyBorder="1" applyAlignment="1">
      <alignment horizontal="center" vertical="center"/>
    </xf>
    <xf numFmtId="0" fontId="10" fillId="10" borderId="4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center" vertical="center"/>
    </xf>
    <xf numFmtId="0" fontId="1" fillId="13" borderId="18" xfId="0" applyFont="1" applyFill="1" applyBorder="1" applyAlignment="1">
      <alignment horizontal="center" vertical="center"/>
    </xf>
    <xf numFmtId="0" fontId="0" fillId="13" borderId="13" xfId="0" applyFill="1" applyBorder="1"/>
    <xf numFmtId="0" fontId="21" fillId="12" borderId="19" xfId="0" applyFont="1" applyFill="1" applyBorder="1" applyAlignment="1">
      <alignment horizontal="center" vertical="center"/>
    </xf>
    <xf numFmtId="0" fontId="10" fillId="11" borderId="5" xfId="0" applyFont="1" applyFill="1" applyBorder="1" applyAlignment="1">
      <alignment horizontal="center" vertical="center" wrapText="1"/>
    </xf>
    <xf numFmtId="0" fontId="20" fillId="12" borderId="19" xfId="0" applyFont="1" applyFill="1" applyBorder="1" applyAlignment="1">
      <alignment horizontal="center" vertical="center"/>
    </xf>
    <xf numFmtId="0" fontId="7" fillId="11" borderId="3" xfId="0" applyFont="1" applyFill="1" applyBorder="1" applyAlignment="1">
      <alignment horizontal="center" vertical="center"/>
    </xf>
    <xf numFmtId="0" fontId="7" fillId="11" borderId="14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15" fillId="17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5" fillId="17" borderId="1" xfId="0" applyFont="1" applyFill="1" applyBorder="1" applyAlignment="1">
      <alignment horizontal="center" vertical="center"/>
    </xf>
    <xf numFmtId="0" fontId="15" fillId="17" borderId="2" xfId="0" applyFont="1" applyFill="1" applyBorder="1" applyAlignment="1">
      <alignment horizontal="center" vertical="center"/>
    </xf>
    <xf numFmtId="0" fontId="15" fillId="17" borderId="15" xfId="0" applyFont="1" applyFill="1" applyBorder="1" applyAlignment="1">
      <alignment horizontal="center" vertical="center"/>
    </xf>
    <xf numFmtId="0" fontId="15" fillId="17" borderId="22" xfId="0" applyFont="1" applyFill="1" applyBorder="1" applyAlignment="1">
      <alignment horizontal="center" vertical="center"/>
    </xf>
    <xf numFmtId="0" fontId="15" fillId="17" borderId="6" xfId="0" applyFont="1" applyFill="1" applyBorder="1" applyAlignment="1">
      <alignment horizontal="center" vertical="center"/>
    </xf>
    <xf numFmtId="0" fontId="15" fillId="17" borderId="0" xfId="0" applyFont="1" applyFill="1" applyAlignment="1">
      <alignment horizontal="center" vertical="center"/>
    </xf>
    <xf numFmtId="0" fontId="10" fillId="18" borderId="5" xfId="0" applyFont="1" applyFill="1" applyBorder="1" applyAlignment="1">
      <alignment horizontal="center" vertical="center" wrapText="1"/>
    </xf>
    <xf numFmtId="0" fontId="10" fillId="14" borderId="5" xfId="0" applyFont="1" applyFill="1" applyBorder="1" applyAlignment="1">
      <alignment horizontal="center" vertical="center"/>
    </xf>
    <xf numFmtId="0" fontId="10" fillId="14" borderId="6" xfId="0" applyFont="1" applyFill="1" applyBorder="1" applyAlignment="1">
      <alignment horizontal="center" vertical="center"/>
    </xf>
    <xf numFmtId="0" fontId="10" fillId="14" borderId="0" xfId="0" applyFont="1" applyFill="1" applyAlignment="1">
      <alignment horizontal="center" vertical="center"/>
    </xf>
    <xf numFmtId="0" fontId="10" fillId="14" borderId="20" xfId="0" applyFont="1" applyFill="1" applyBorder="1" applyAlignment="1">
      <alignment horizontal="center" vertical="center"/>
    </xf>
    <xf numFmtId="0" fontId="10" fillId="14" borderId="21" xfId="0" applyFont="1" applyFill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colors>
    <mruColors>
      <color rgb="FFE2B68A"/>
      <color rgb="FFD9D9D9"/>
      <color rgb="FFFFDC97"/>
      <color rgb="FF9797FF"/>
      <color rgb="FFC1C1FF"/>
      <color rgb="FFFFCCFF"/>
      <color rgb="FF1BA94A"/>
      <color rgb="FFFF66FF"/>
      <color rgb="FFFF9FFF"/>
      <color rgb="FFDDAD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145670</xdr:colOff>
      <xdr:row>1</xdr:row>
      <xdr:rowOff>0</xdr:rowOff>
    </xdr:from>
    <xdr:ext cx="8039099" cy="615361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E8AB50DA-F7E5-4377-AAA4-3EB72573C274}"/>
            </a:ext>
          </a:extLst>
        </xdr:cNvPr>
        <xdr:cNvSpPr/>
      </xdr:nvSpPr>
      <xdr:spPr>
        <a:xfrm>
          <a:off x="9468964" y="100853"/>
          <a:ext cx="8039099" cy="6153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3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16</xdr:col>
      <xdr:colOff>1273118</xdr:colOff>
      <xdr:row>2</xdr:row>
      <xdr:rowOff>221458</xdr:rowOff>
    </xdr:from>
    <xdr:ext cx="5807878" cy="532582"/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923CE16A-ED57-4C41-9413-6EC6522C9711}"/>
            </a:ext>
          </a:extLst>
        </xdr:cNvPr>
        <xdr:cNvSpPr/>
      </xdr:nvSpPr>
      <xdr:spPr>
        <a:xfrm>
          <a:off x="10293853" y="1095517"/>
          <a:ext cx="5807878" cy="53258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8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16</xdr:col>
      <xdr:colOff>2048023</xdr:colOff>
      <xdr:row>1</xdr:row>
      <xdr:rowOff>435222</xdr:rowOff>
    </xdr:from>
    <xdr:ext cx="4429418" cy="502152"/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9CA6F45A-7761-4E5C-B7A0-D360AE78F629}"/>
            </a:ext>
          </a:extLst>
        </xdr:cNvPr>
        <xdr:cNvSpPr/>
      </xdr:nvSpPr>
      <xdr:spPr>
        <a:xfrm>
          <a:off x="11068758" y="536075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  <xdr:oneCellAnchor>
    <xdr:from>
      <xdr:col>2</xdr:col>
      <xdr:colOff>0</xdr:colOff>
      <xdr:row>1</xdr:row>
      <xdr:rowOff>327068</xdr:rowOff>
    </xdr:from>
    <xdr:ext cx="716335" cy="754155"/>
    <xdr:pic>
      <xdr:nvPicPr>
        <xdr:cNvPr id="13" name="Imagem 12">
          <a:extLst>
            <a:ext uri="{FF2B5EF4-FFF2-40B4-BE49-F238E27FC236}">
              <a16:creationId xmlns:a16="http://schemas.microsoft.com/office/drawing/2014/main" id="{25B2CEFA-12E3-4D8B-ABCC-6048434A0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765" y="427921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296253</xdr:colOff>
      <xdr:row>1</xdr:row>
      <xdr:rowOff>163558</xdr:rowOff>
    </xdr:from>
    <xdr:ext cx="1104481" cy="1162794"/>
    <xdr:pic>
      <xdr:nvPicPr>
        <xdr:cNvPr id="14" name="Imagem 13">
          <a:extLst>
            <a:ext uri="{FF2B5EF4-FFF2-40B4-BE49-F238E27FC236}">
              <a16:creationId xmlns:a16="http://schemas.microsoft.com/office/drawing/2014/main" id="{97805F1A-0A57-4673-9253-412DF6A7C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4077" y="264411"/>
          <a:ext cx="1104481" cy="116279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1972236</xdr:colOff>
      <xdr:row>1</xdr:row>
      <xdr:rowOff>107855</xdr:rowOff>
    </xdr:from>
    <xdr:ext cx="5860675" cy="484620"/>
    <xdr:sp macro="" textlink="">
      <xdr:nvSpPr>
        <xdr:cNvPr id="15" name="Retângulo 14">
          <a:extLst>
            <a:ext uri="{FF2B5EF4-FFF2-40B4-BE49-F238E27FC236}">
              <a16:creationId xmlns:a16="http://schemas.microsoft.com/office/drawing/2014/main" id="{D19957E1-34B9-4415-83C3-2D15E6758CBA}"/>
            </a:ext>
          </a:extLst>
        </xdr:cNvPr>
        <xdr:cNvSpPr/>
      </xdr:nvSpPr>
      <xdr:spPr>
        <a:xfrm>
          <a:off x="2286001" y="208708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661147</xdr:colOff>
      <xdr:row>2</xdr:row>
      <xdr:rowOff>194841</xdr:rowOff>
    </xdr:from>
    <xdr:ext cx="5807878" cy="469744"/>
    <xdr:sp macro="" textlink="">
      <xdr:nvSpPr>
        <xdr:cNvPr id="16" name="Retângulo 15">
          <a:extLst>
            <a:ext uri="{FF2B5EF4-FFF2-40B4-BE49-F238E27FC236}">
              <a16:creationId xmlns:a16="http://schemas.microsoft.com/office/drawing/2014/main" id="{FDFEC00D-B971-485A-911B-BAA7BBE6E408}"/>
            </a:ext>
          </a:extLst>
        </xdr:cNvPr>
        <xdr:cNvSpPr/>
      </xdr:nvSpPr>
      <xdr:spPr>
        <a:xfrm>
          <a:off x="974912" y="1068900"/>
          <a:ext cx="5807878" cy="46974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3</xdr:col>
      <xdr:colOff>110945</xdr:colOff>
      <xdr:row>1</xdr:row>
      <xdr:rowOff>498253</xdr:rowOff>
    </xdr:from>
    <xdr:ext cx="4429418" cy="502152"/>
    <xdr:sp macro="" textlink="">
      <xdr:nvSpPr>
        <xdr:cNvPr id="17" name="Retângulo 16">
          <a:extLst>
            <a:ext uri="{FF2B5EF4-FFF2-40B4-BE49-F238E27FC236}">
              <a16:creationId xmlns:a16="http://schemas.microsoft.com/office/drawing/2014/main" id="{0A61BF5C-24F7-40DC-B28B-A4B87F6A8BC8}"/>
            </a:ext>
          </a:extLst>
        </xdr:cNvPr>
        <xdr:cNvSpPr/>
      </xdr:nvSpPr>
      <xdr:spPr>
        <a:xfrm>
          <a:off x="1668563" y="599106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145670</xdr:colOff>
      <xdr:row>1</xdr:row>
      <xdr:rowOff>0</xdr:rowOff>
    </xdr:from>
    <xdr:ext cx="8039099" cy="615361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FB5322A3-08B6-4CF8-8200-20C0EE409934}"/>
            </a:ext>
          </a:extLst>
        </xdr:cNvPr>
        <xdr:cNvSpPr/>
      </xdr:nvSpPr>
      <xdr:spPr>
        <a:xfrm>
          <a:off x="9146795" y="95250"/>
          <a:ext cx="8039099" cy="6153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3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16</xdr:col>
      <xdr:colOff>1273118</xdr:colOff>
      <xdr:row>2</xdr:row>
      <xdr:rowOff>221458</xdr:rowOff>
    </xdr:from>
    <xdr:ext cx="5807878" cy="532582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5BECCA8-773C-4707-B837-D6919E96FBEE}"/>
            </a:ext>
          </a:extLst>
        </xdr:cNvPr>
        <xdr:cNvSpPr/>
      </xdr:nvSpPr>
      <xdr:spPr>
        <a:xfrm>
          <a:off x="10274243" y="1088233"/>
          <a:ext cx="5807878" cy="53258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8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16</xdr:col>
      <xdr:colOff>2048023</xdr:colOff>
      <xdr:row>1</xdr:row>
      <xdr:rowOff>435222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426553F0-7BB6-47BA-A4AB-CC76A37EB1BE}"/>
            </a:ext>
          </a:extLst>
        </xdr:cNvPr>
        <xdr:cNvSpPr/>
      </xdr:nvSpPr>
      <xdr:spPr>
        <a:xfrm>
          <a:off x="11049148" y="530472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  <xdr:oneCellAnchor>
    <xdr:from>
      <xdr:col>2</xdr:col>
      <xdr:colOff>0</xdr:colOff>
      <xdr:row>1</xdr:row>
      <xdr:rowOff>327068</xdr:rowOff>
    </xdr:from>
    <xdr:ext cx="716335" cy="754155"/>
    <xdr:pic>
      <xdr:nvPicPr>
        <xdr:cNvPr id="5" name="Imagem 4">
          <a:extLst>
            <a:ext uri="{FF2B5EF4-FFF2-40B4-BE49-F238E27FC236}">
              <a16:creationId xmlns:a16="http://schemas.microsoft.com/office/drawing/2014/main" id="{49BD62CB-643F-4E9B-A18F-9EA2B5D1D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22318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296253</xdr:colOff>
      <xdr:row>1</xdr:row>
      <xdr:rowOff>163558</xdr:rowOff>
    </xdr:from>
    <xdr:ext cx="1104481" cy="1162794"/>
    <xdr:pic>
      <xdr:nvPicPr>
        <xdr:cNvPr id="6" name="Imagem 5">
          <a:extLst>
            <a:ext uri="{FF2B5EF4-FFF2-40B4-BE49-F238E27FC236}">
              <a16:creationId xmlns:a16="http://schemas.microsoft.com/office/drawing/2014/main" id="{ED198512-A7D1-4724-BB3D-3BAD18167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9153" y="258808"/>
          <a:ext cx="1104481" cy="116279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2073088</xdr:colOff>
      <xdr:row>1</xdr:row>
      <xdr:rowOff>40620</xdr:rowOff>
    </xdr:from>
    <xdr:ext cx="5860675" cy="484620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8F6915A9-3F1A-49AA-AC39-E6F996A6BEAA}"/>
            </a:ext>
          </a:extLst>
        </xdr:cNvPr>
        <xdr:cNvSpPr/>
      </xdr:nvSpPr>
      <xdr:spPr>
        <a:xfrm>
          <a:off x="2386853" y="141473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661147</xdr:colOff>
      <xdr:row>2</xdr:row>
      <xdr:rowOff>194841</xdr:rowOff>
    </xdr:from>
    <xdr:ext cx="5807878" cy="469744"/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6AE00679-B2D8-4862-AC3C-0594A4079088}"/>
            </a:ext>
          </a:extLst>
        </xdr:cNvPr>
        <xdr:cNvSpPr/>
      </xdr:nvSpPr>
      <xdr:spPr>
        <a:xfrm>
          <a:off x="965947" y="1061616"/>
          <a:ext cx="5807878" cy="46974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3</xdr:col>
      <xdr:colOff>110945</xdr:colOff>
      <xdr:row>1</xdr:row>
      <xdr:rowOff>498253</xdr:rowOff>
    </xdr:from>
    <xdr:ext cx="4429418" cy="502152"/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E066E951-B77B-4CB3-9038-36274D7AF6A6}"/>
            </a:ext>
          </a:extLst>
        </xdr:cNvPr>
        <xdr:cNvSpPr/>
      </xdr:nvSpPr>
      <xdr:spPr>
        <a:xfrm>
          <a:off x="1663520" y="593503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A6073B9C-0112-4F69-98B2-8AEB58F65AB1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683D7D78-E727-4405-9D16-422FC9966541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4D8090EC-C43D-4B9C-9871-E54A232C6B9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FA37EA9A-7364-45B3-A0BA-C2A4B9F223A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385B8EFB-0DE3-4C8A-9D3B-7726024A2304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9" name="AutoShape 1">
          <a:extLst>
            <a:ext uri="{FF2B5EF4-FFF2-40B4-BE49-F238E27FC236}">
              <a16:creationId xmlns:a16="http://schemas.microsoft.com/office/drawing/2014/main" id="{D829AAE8-A3A5-4DEB-89F8-68DE92A9DCB5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229724</xdr:colOff>
      <xdr:row>1</xdr:row>
      <xdr:rowOff>21430</xdr:rowOff>
    </xdr:from>
    <xdr:ext cx="8315324" cy="647998"/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E5D443FE-941D-4F20-B8CA-F9036990182C}"/>
            </a:ext>
          </a:extLst>
        </xdr:cNvPr>
        <xdr:cNvSpPr/>
      </xdr:nvSpPr>
      <xdr:spPr>
        <a:xfrm>
          <a:off x="2683812" y="111077"/>
          <a:ext cx="8315324" cy="647998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3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14" name="AutoShape 1">
          <a:extLst>
            <a:ext uri="{FF2B5EF4-FFF2-40B4-BE49-F238E27FC236}">
              <a16:creationId xmlns:a16="http://schemas.microsoft.com/office/drawing/2014/main" id="{52E11A84-4416-43E2-B6A0-6E21FE7C0E58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15" name="AutoShape 1">
          <a:extLst>
            <a:ext uri="{FF2B5EF4-FFF2-40B4-BE49-F238E27FC236}">
              <a16:creationId xmlns:a16="http://schemas.microsoft.com/office/drawing/2014/main" id="{28C7E33C-3D7B-4C5D-87EA-4D87E8BB5C5C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16" name="AutoShape 1">
          <a:extLst>
            <a:ext uri="{FF2B5EF4-FFF2-40B4-BE49-F238E27FC236}">
              <a16:creationId xmlns:a16="http://schemas.microsoft.com/office/drawing/2014/main" id="{D8ABC54E-2E72-4C86-971A-CF42904E6D5B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17" name="AutoShape 1">
          <a:extLst>
            <a:ext uri="{FF2B5EF4-FFF2-40B4-BE49-F238E27FC236}">
              <a16:creationId xmlns:a16="http://schemas.microsoft.com/office/drawing/2014/main" id="{DD92D727-DA01-48DB-A341-DD60A1B37DA6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18" name="AutoShape 1">
          <a:extLst>
            <a:ext uri="{FF2B5EF4-FFF2-40B4-BE49-F238E27FC236}">
              <a16:creationId xmlns:a16="http://schemas.microsoft.com/office/drawing/2014/main" id="{8B234228-1254-45A4-AEBD-52BF2F4697BD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19" name="AutoShape 1">
          <a:extLst>
            <a:ext uri="{FF2B5EF4-FFF2-40B4-BE49-F238E27FC236}">
              <a16:creationId xmlns:a16="http://schemas.microsoft.com/office/drawing/2014/main" id="{F94F189A-7083-4BD9-B136-7B84F3444409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0" name="AutoShape 1">
          <a:extLst>
            <a:ext uri="{FF2B5EF4-FFF2-40B4-BE49-F238E27FC236}">
              <a16:creationId xmlns:a16="http://schemas.microsoft.com/office/drawing/2014/main" id="{36B48D03-C605-4A19-AB29-2C93CC859204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1" name="AutoShape 1">
          <a:extLst>
            <a:ext uri="{FF2B5EF4-FFF2-40B4-BE49-F238E27FC236}">
              <a16:creationId xmlns:a16="http://schemas.microsoft.com/office/drawing/2014/main" id="{0B06996D-8E59-446C-B0FA-17D65080699A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2" name="AutoShape 1">
          <a:extLst>
            <a:ext uri="{FF2B5EF4-FFF2-40B4-BE49-F238E27FC236}">
              <a16:creationId xmlns:a16="http://schemas.microsoft.com/office/drawing/2014/main" id="{10F2141C-488A-4E09-A5AC-7B67A678DB5D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3" name="AutoShape 1">
          <a:extLst>
            <a:ext uri="{FF2B5EF4-FFF2-40B4-BE49-F238E27FC236}">
              <a16:creationId xmlns:a16="http://schemas.microsoft.com/office/drawing/2014/main" id="{216CE4A0-62C8-4578-B824-927298679F42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4" name="AutoShape 1">
          <a:extLst>
            <a:ext uri="{FF2B5EF4-FFF2-40B4-BE49-F238E27FC236}">
              <a16:creationId xmlns:a16="http://schemas.microsoft.com/office/drawing/2014/main" id="{59345625-1644-4464-8D2C-57ED490C26FB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5" name="AutoShape 1">
          <a:extLst>
            <a:ext uri="{FF2B5EF4-FFF2-40B4-BE49-F238E27FC236}">
              <a16:creationId xmlns:a16="http://schemas.microsoft.com/office/drawing/2014/main" id="{19A3235E-29FC-4FCB-9867-945C963FEDCC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683558</xdr:colOff>
      <xdr:row>1</xdr:row>
      <xdr:rowOff>661147</xdr:rowOff>
    </xdr:from>
    <xdr:ext cx="4429418" cy="502152"/>
    <xdr:sp macro="" textlink="">
      <xdr:nvSpPr>
        <xdr:cNvPr id="26" name="Retângulo 25">
          <a:extLst>
            <a:ext uri="{FF2B5EF4-FFF2-40B4-BE49-F238E27FC236}">
              <a16:creationId xmlns:a16="http://schemas.microsoft.com/office/drawing/2014/main" id="{DEA83E69-59BE-4E86-BBE9-C4D3D00C85F9}"/>
            </a:ext>
          </a:extLst>
        </xdr:cNvPr>
        <xdr:cNvSpPr/>
      </xdr:nvSpPr>
      <xdr:spPr>
        <a:xfrm>
          <a:off x="4594411" y="750794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  <xdr:oneCellAnchor>
    <xdr:from>
      <xdr:col>1</xdr:col>
      <xdr:colOff>1322295</xdr:colOff>
      <xdr:row>1</xdr:row>
      <xdr:rowOff>246530</xdr:rowOff>
    </xdr:from>
    <xdr:ext cx="716335" cy="754155"/>
    <xdr:pic>
      <xdr:nvPicPr>
        <xdr:cNvPr id="27" name="Imagem 26">
          <a:extLst>
            <a:ext uri="{FF2B5EF4-FFF2-40B4-BE49-F238E27FC236}">
              <a16:creationId xmlns:a16="http://schemas.microsoft.com/office/drawing/2014/main" id="{98E235FC-CEFF-4A6D-AA56-623361C49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1942" y="336177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84FF4A21-8FFE-4B0D-A633-84BC4C960022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D9F61C14-B035-4665-B662-733BBF306CE8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EAFA45AA-52A8-4882-8CA5-4057A631F866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918E0764-299D-4F8C-ABC8-9AC78DB16D8B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0A5418A2-2644-417A-8EFD-809F6A597462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47D3B38E-6D0E-4C41-A706-94EE1F3D9E0E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DDAABAF0-C5AA-4016-A3AC-E04FECECCC69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9" name="AutoShape 1">
          <a:extLst>
            <a:ext uri="{FF2B5EF4-FFF2-40B4-BE49-F238E27FC236}">
              <a16:creationId xmlns:a16="http://schemas.microsoft.com/office/drawing/2014/main" id="{8302444E-6166-4639-99BF-A703AC4F9DDC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0" name="AutoShape 1">
          <a:extLst>
            <a:ext uri="{FF2B5EF4-FFF2-40B4-BE49-F238E27FC236}">
              <a16:creationId xmlns:a16="http://schemas.microsoft.com/office/drawing/2014/main" id="{006E15A8-9EC3-4A88-9AE8-5458156FE961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1" name="AutoShape 1">
          <a:extLst>
            <a:ext uri="{FF2B5EF4-FFF2-40B4-BE49-F238E27FC236}">
              <a16:creationId xmlns:a16="http://schemas.microsoft.com/office/drawing/2014/main" id="{DBE67495-556E-44AA-BCB1-19316C6F8285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2" name="AutoShape 1">
          <a:extLst>
            <a:ext uri="{FF2B5EF4-FFF2-40B4-BE49-F238E27FC236}">
              <a16:creationId xmlns:a16="http://schemas.microsoft.com/office/drawing/2014/main" id="{2AE3C90E-8F56-4B45-A493-FFDE513498CF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3" name="AutoShape 1">
          <a:extLst>
            <a:ext uri="{FF2B5EF4-FFF2-40B4-BE49-F238E27FC236}">
              <a16:creationId xmlns:a16="http://schemas.microsoft.com/office/drawing/2014/main" id="{10DB6B69-F408-42BE-B146-5BD1172DC0CD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4" name="AutoShape 1">
          <a:extLst>
            <a:ext uri="{FF2B5EF4-FFF2-40B4-BE49-F238E27FC236}">
              <a16:creationId xmlns:a16="http://schemas.microsoft.com/office/drawing/2014/main" id="{E2D55D84-F252-4A62-B37A-2A730415224F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5" name="AutoShape 1">
          <a:extLst>
            <a:ext uri="{FF2B5EF4-FFF2-40B4-BE49-F238E27FC236}">
              <a16:creationId xmlns:a16="http://schemas.microsoft.com/office/drawing/2014/main" id="{8A33E8D0-F622-47FB-8451-7D5FB7D975E3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6" name="AutoShape 1">
          <a:extLst>
            <a:ext uri="{FF2B5EF4-FFF2-40B4-BE49-F238E27FC236}">
              <a16:creationId xmlns:a16="http://schemas.microsoft.com/office/drawing/2014/main" id="{B2ED95B7-E38E-4601-A205-11401626A165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7" name="AutoShape 1">
          <a:extLst>
            <a:ext uri="{FF2B5EF4-FFF2-40B4-BE49-F238E27FC236}">
              <a16:creationId xmlns:a16="http://schemas.microsoft.com/office/drawing/2014/main" id="{EC429319-89B5-41A3-8ED0-F4D8F47176EF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8" name="AutoShape 1">
          <a:extLst>
            <a:ext uri="{FF2B5EF4-FFF2-40B4-BE49-F238E27FC236}">
              <a16:creationId xmlns:a16="http://schemas.microsoft.com/office/drawing/2014/main" id="{95822847-C047-4013-BDCE-AD4AB7FF4091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9" name="AutoShape 1">
          <a:extLst>
            <a:ext uri="{FF2B5EF4-FFF2-40B4-BE49-F238E27FC236}">
              <a16:creationId xmlns:a16="http://schemas.microsoft.com/office/drawing/2014/main" id="{2CB3F94D-7CB7-4BF1-A564-3B760EEF881A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0" name="AutoShape 1">
          <a:extLst>
            <a:ext uri="{FF2B5EF4-FFF2-40B4-BE49-F238E27FC236}">
              <a16:creationId xmlns:a16="http://schemas.microsoft.com/office/drawing/2014/main" id="{6A3B617F-C28F-4F20-87E2-75AAD6949EBB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1" name="AutoShape 1">
          <a:extLst>
            <a:ext uri="{FF2B5EF4-FFF2-40B4-BE49-F238E27FC236}">
              <a16:creationId xmlns:a16="http://schemas.microsoft.com/office/drawing/2014/main" id="{E30BA76D-2874-423B-90D2-C46DBF8E9363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2" name="AutoShape 1">
          <a:extLst>
            <a:ext uri="{FF2B5EF4-FFF2-40B4-BE49-F238E27FC236}">
              <a16:creationId xmlns:a16="http://schemas.microsoft.com/office/drawing/2014/main" id="{9033731B-87BE-4A15-9313-6E70FA8703C6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3" name="AutoShape 1">
          <a:extLst>
            <a:ext uri="{FF2B5EF4-FFF2-40B4-BE49-F238E27FC236}">
              <a16:creationId xmlns:a16="http://schemas.microsoft.com/office/drawing/2014/main" id="{7D2A6778-5C9B-42AB-8CF7-94DD0E0CCD2F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4" name="AutoShape 1">
          <a:extLst>
            <a:ext uri="{FF2B5EF4-FFF2-40B4-BE49-F238E27FC236}">
              <a16:creationId xmlns:a16="http://schemas.microsoft.com/office/drawing/2014/main" id="{176B4F7C-AEC2-404B-B44F-F63EDAC4F134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5" name="AutoShape 1">
          <a:extLst>
            <a:ext uri="{FF2B5EF4-FFF2-40B4-BE49-F238E27FC236}">
              <a16:creationId xmlns:a16="http://schemas.microsoft.com/office/drawing/2014/main" id="{9F0A2DE0-E50D-41F1-8429-9001426C9B79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6" name="AutoShape 1">
          <a:extLst>
            <a:ext uri="{FF2B5EF4-FFF2-40B4-BE49-F238E27FC236}">
              <a16:creationId xmlns:a16="http://schemas.microsoft.com/office/drawing/2014/main" id="{0AF86E16-C5D4-4FDD-9DEA-D48783CBA66B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7" name="AutoShape 1">
          <a:extLst>
            <a:ext uri="{FF2B5EF4-FFF2-40B4-BE49-F238E27FC236}">
              <a16:creationId xmlns:a16="http://schemas.microsoft.com/office/drawing/2014/main" id="{D3330353-CF81-4AE7-8605-0CA7D9C44049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8" name="AutoShape 1">
          <a:extLst>
            <a:ext uri="{FF2B5EF4-FFF2-40B4-BE49-F238E27FC236}">
              <a16:creationId xmlns:a16="http://schemas.microsoft.com/office/drawing/2014/main" id="{D1140834-37BA-4C03-ABAF-BDADE1F57273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9" name="AutoShape 1">
          <a:extLst>
            <a:ext uri="{FF2B5EF4-FFF2-40B4-BE49-F238E27FC236}">
              <a16:creationId xmlns:a16="http://schemas.microsoft.com/office/drawing/2014/main" id="{651C445E-B871-41CA-B81F-60F61F7F8ABD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0" name="AutoShape 1">
          <a:extLst>
            <a:ext uri="{FF2B5EF4-FFF2-40B4-BE49-F238E27FC236}">
              <a16:creationId xmlns:a16="http://schemas.microsoft.com/office/drawing/2014/main" id="{D071F7A8-7B14-40A4-B034-0158356FF828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1" name="AutoShape 1">
          <a:extLst>
            <a:ext uri="{FF2B5EF4-FFF2-40B4-BE49-F238E27FC236}">
              <a16:creationId xmlns:a16="http://schemas.microsoft.com/office/drawing/2014/main" id="{EE06FEE8-EB1D-492F-BD26-5731AB509D2C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2" name="AutoShape 1">
          <a:extLst>
            <a:ext uri="{FF2B5EF4-FFF2-40B4-BE49-F238E27FC236}">
              <a16:creationId xmlns:a16="http://schemas.microsoft.com/office/drawing/2014/main" id="{66FCC021-C141-4EC4-94E7-2769D8C9E668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3" name="AutoShape 1">
          <a:extLst>
            <a:ext uri="{FF2B5EF4-FFF2-40B4-BE49-F238E27FC236}">
              <a16:creationId xmlns:a16="http://schemas.microsoft.com/office/drawing/2014/main" id="{0EE2BA84-E3E7-4BAF-8AB7-7DFE03E5C018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4" name="AutoShape 1">
          <a:extLst>
            <a:ext uri="{FF2B5EF4-FFF2-40B4-BE49-F238E27FC236}">
              <a16:creationId xmlns:a16="http://schemas.microsoft.com/office/drawing/2014/main" id="{7C61ABC7-2C11-4CD0-AE68-72444E7D10E7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5" name="AutoShape 1">
          <a:extLst>
            <a:ext uri="{FF2B5EF4-FFF2-40B4-BE49-F238E27FC236}">
              <a16:creationId xmlns:a16="http://schemas.microsoft.com/office/drawing/2014/main" id="{A9966FEB-A1E6-46EA-ABB9-F830B6AB04CD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6" name="AutoShape 1">
          <a:extLst>
            <a:ext uri="{FF2B5EF4-FFF2-40B4-BE49-F238E27FC236}">
              <a16:creationId xmlns:a16="http://schemas.microsoft.com/office/drawing/2014/main" id="{8A2D32D2-4F54-40BE-9064-526E8089833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7" name="AutoShape 1">
          <a:extLst>
            <a:ext uri="{FF2B5EF4-FFF2-40B4-BE49-F238E27FC236}">
              <a16:creationId xmlns:a16="http://schemas.microsoft.com/office/drawing/2014/main" id="{42777C2F-351C-4168-A4AA-E23F71462A5D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38" name="AutoShape 1">
          <a:extLst>
            <a:ext uri="{FF2B5EF4-FFF2-40B4-BE49-F238E27FC236}">
              <a16:creationId xmlns:a16="http://schemas.microsoft.com/office/drawing/2014/main" id="{99CA3520-4DF1-4457-85DB-ED2D29690893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39" name="AutoShape 1">
          <a:extLst>
            <a:ext uri="{FF2B5EF4-FFF2-40B4-BE49-F238E27FC236}">
              <a16:creationId xmlns:a16="http://schemas.microsoft.com/office/drawing/2014/main" id="{59EA0A8B-8CA2-4FDD-9471-2F6F9055AC82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40" name="AutoShape 1">
          <a:extLst>
            <a:ext uri="{FF2B5EF4-FFF2-40B4-BE49-F238E27FC236}">
              <a16:creationId xmlns:a16="http://schemas.microsoft.com/office/drawing/2014/main" id="{9891CD50-CBE6-4C20-8FF9-8A4A7A16A08C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41" name="AutoShape 1">
          <a:extLst>
            <a:ext uri="{FF2B5EF4-FFF2-40B4-BE49-F238E27FC236}">
              <a16:creationId xmlns:a16="http://schemas.microsoft.com/office/drawing/2014/main" id="{35BB15EE-33F6-4AD6-9B54-D6181CBBE3D5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42" name="AutoShape 1">
          <a:extLst>
            <a:ext uri="{FF2B5EF4-FFF2-40B4-BE49-F238E27FC236}">
              <a16:creationId xmlns:a16="http://schemas.microsoft.com/office/drawing/2014/main" id="{890C0E0D-8B16-4FD0-933C-B53F38B892E5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43" name="AutoShape 1">
          <a:extLst>
            <a:ext uri="{FF2B5EF4-FFF2-40B4-BE49-F238E27FC236}">
              <a16:creationId xmlns:a16="http://schemas.microsoft.com/office/drawing/2014/main" id="{FFBE1030-175E-431B-A3F3-9B85AACA8A55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44" name="AutoShape 1">
          <a:extLst>
            <a:ext uri="{FF2B5EF4-FFF2-40B4-BE49-F238E27FC236}">
              <a16:creationId xmlns:a16="http://schemas.microsoft.com/office/drawing/2014/main" id="{041DAF5A-BAEC-4B04-8E8F-8454016ABBA3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45" name="AutoShape 1">
          <a:extLst>
            <a:ext uri="{FF2B5EF4-FFF2-40B4-BE49-F238E27FC236}">
              <a16:creationId xmlns:a16="http://schemas.microsoft.com/office/drawing/2014/main" id="{10D33E1C-B071-4326-8AED-49F03F094FC9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46" name="AutoShape 1">
          <a:extLst>
            <a:ext uri="{FF2B5EF4-FFF2-40B4-BE49-F238E27FC236}">
              <a16:creationId xmlns:a16="http://schemas.microsoft.com/office/drawing/2014/main" id="{41DBFB82-7466-4499-8401-5BF5DED8D53A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47" name="AutoShape 1">
          <a:extLst>
            <a:ext uri="{FF2B5EF4-FFF2-40B4-BE49-F238E27FC236}">
              <a16:creationId xmlns:a16="http://schemas.microsoft.com/office/drawing/2014/main" id="{3D323297-506C-48FD-B803-52C2B74034C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48" name="AutoShape 1">
          <a:extLst>
            <a:ext uri="{FF2B5EF4-FFF2-40B4-BE49-F238E27FC236}">
              <a16:creationId xmlns:a16="http://schemas.microsoft.com/office/drawing/2014/main" id="{CDF80CFB-CAE2-45B1-82F7-F6821E131978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49" name="AutoShape 1">
          <a:extLst>
            <a:ext uri="{FF2B5EF4-FFF2-40B4-BE49-F238E27FC236}">
              <a16:creationId xmlns:a16="http://schemas.microsoft.com/office/drawing/2014/main" id="{C487EA35-8A4B-4D17-B2E8-6A3B55D34B23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50" name="AutoShape 1">
          <a:extLst>
            <a:ext uri="{FF2B5EF4-FFF2-40B4-BE49-F238E27FC236}">
              <a16:creationId xmlns:a16="http://schemas.microsoft.com/office/drawing/2014/main" id="{33647001-ADD8-4A23-B8A9-5139DDA2A721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51" name="AutoShape 1">
          <a:extLst>
            <a:ext uri="{FF2B5EF4-FFF2-40B4-BE49-F238E27FC236}">
              <a16:creationId xmlns:a16="http://schemas.microsoft.com/office/drawing/2014/main" id="{EFD7A45A-127F-44F3-AE78-57072F8BFC11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52" name="AutoShape 1">
          <a:extLst>
            <a:ext uri="{FF2B5EF4-FFF2-40B4-BE49-F238E27FC236}">
              <a16:creationId xmlns:a16="http://schemas.microsoft.com/office/drawing/2014/main" id="{67C776E9-6873-46CE-9C73-74B1413B81A4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53" name="AutoShape 1">
          <a:extLst>
            <a:ext uri="{FF2B5EF4-FFF2-40B4-BE49-F238E27FC236}">
              <a16:creationId xmlns:a16="http://schemas.microsoft.com/office/drawing/2014/main" id="{1B5D4E42-E741-4A38-B816-A67EF55838BB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54" name="AutoShape 1">
          <a:extLst>
            <a:ext uri="{FF2B5EF4-FFF2-40B4-BE49-F238E27FC236}">
              <a16:creationId xmlns:a16="http://schemas.microsoft.com/office/drawing/2014/main" id="{A9DACAC9-A7A0-4D33-AD6E-CEAE146E3C83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55" name="AutoShape 1">
          <a:extLst>
            <a:ext uri="{FF2B5EF4-FFF2-40B4-BE49-F238E27FC236}">
              <a16:creationId xmlns:a16="http://schemas.microsoft.com/office/drawing/2014/main" id="{B05BE101-C132-4EBE-A047-9B0A5E628DDB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56" name="AutoShape 1">
          <a:extLst>
            <a:ext uri="{FF2B5EF4-FFF2-40B4-BE49-F238E27FC236}">
              <a16:creationId xmlns:a16="http://schemas.microsoft.com/office/drawing/2014/main" id="{81E818E6-BAB7-43A0-994E-2CB2FC293961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57" name="AutoShape 1">
          <a:extLst>
            <a:ext uri="{FF2B5EF4-FFF2-40B4-BE49-F238E27FC236}">
              <a16:creationId xmlns:a16="http://schemas.microsoft.com/office/drawing/2014/main" id="{91F6D4CC-03BC-47DB-AF42-5A54023FED19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58" name="AutoShape 1">
          <a:extLst>
            <a:ext uri="{FF2B5EF4-FFF2-40B4-BE49-F238E27FC236}">
              <a16:creationId xmlns:a16="http://schemas.microsoft.com/office/drawing/2014/main" id="{F92DE50F-0D0F-45AF-BDDC-A8FB04172B37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59" name="AutoShape 1">
          <a:extLst>
            <a:ext uri="{FF2B5EF4-FFF2-40B4-BE49-F238E27FC236}">
              <a16:creationId xmlns:a16="http://schemas.microsoft.com/office/drawing/2014/main" id="{E14AB300-BCED-4578-8D04-14FD5F12E6E5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0" name="AutoShape 1">
          <a:extLst>
            <a:ext uri="{FF2B5EF4-FFF2-40B4-BE49-F238E27FC236}">
              <a16:creationId xmlns:a16="http://schemas.microsoft.com/office/drawing/2014/main" id="{84AB7631-AFED-4D17-B54D-B953DD1E356C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1" name="AutoShape 1">
          <a:extLst>
            <a:ext uri="{FF2B5EF4-FFF2-40B4-BE49-F238E27FC236}">
              <a16:creationId xmlns:a16="http://schemas.microsoft.com/office/drawing/2014/main" id="{F05B97F7-E24C-49CB-B2D4-EE996537B4E6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2" name="AutoShape 1">
          <a:extLst>
            <a:ext uri="{FF2B5EF4-FFF2-40B4-BE49-F238E27FC236}">
              <a16:creationId xmlns:a16="http://schemas.microsoft.com/office/drawing/2014/main" id="{618494DF-3DD7-42DF-B6E3-6A2FA35AB917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3" name="AutoShape 1">
          <a:extLst>
            <a:ext uri="{FF2B5EF4-FFF2-40B4-BE49-F238E27FC236}">
              <a16:creationId xmlns:a16="http://schemas.microsoft.com/office/drawing/2014/main" id="{8BCB441C-8588-4AA1-A654-8A294C36C9DA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4" name="AutoShape 1">
          <a:extLst>
            <a:ext uri="{FF2B5EF4-FFF2-40B4-BE49-F238E27FC236}">
              <a16:creationId xmlns:a16="http://schemas.microsoft.com/office/drawing/2014/main" id="{5DF457C8-899D-46EF-954D-7F11707D018D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5" name="AutoShape 1">
          <a:extLst>
            <a:ext uri="{FF2B5EF4-FFF2-40B4-BE49-F238E27FC236}">
              <a16:creationId xmlns:a16="http://schemas.microsoft.com/office/drawing/2014/main" id="{17BA7BB1-66AE-4506-8780-2694A3C57621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6" name="AutoShape 1">
          <a:extLst>
            <a:ext uri="{FF2B5EF4-FFF2-40B4-BE49-F238E27FC236}">
              <a16:creationId xmlns:a16="http://schemas.microsoft.com/office/drawing/2014/main" id="{D83B2B09-CD00-4653-B1E5-E26B8FF6A2FA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7" name="AutoShape 1">
          <a:extLst>
            <a:ext uri="{FF2B5EF4-FFF2-40B4-BE49-F238E27FC236}">
              <a16:creationId xmlns:a16="http://schemas.microsoft.com/office/drawing/2014/main" id="{CF3CA781-8391-4682-9520-B0783EC5996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297657" cy="323850"/>
    <xdr:sp macro="" textlink="">
      <xdr:nvSpPr>
        <xdr:cNvPr id="68" name="AutoShape 1">
          <a:extLst>
            <a:ext uri="{FF2B5EF4-FFF2-40B4-BE49-F238E27FC236}">
              <a16:creationId xmlns:a16="http://schemas.microsoft.com/office/drawing/2014/main" id="{35B77139-945D-4915-89E9-C7BF2081C503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297657" cy="323850"/>
    <xdr:sp macro="" textlink="">
      <xdr:nvSpPr>
        <xdr:cNvPr id="69" name="AutoShape 1">
          <a:extLst>
            <a:ext uri="{FF2B5EF4-FFF2-40B4-BE49-F238E27FC236}">
              <a16:creationId xmlns:a16="http://schemas.microsoft.com/office/drawing/2014/main" id="{D52E11DE-5C86-42FE-87FC-1E0DC6434228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297657" cy="323850"/>
    <xdr:sp macro="" textlink="">
      <xdr:nvSpPr>
        <xdr:cNvPr id="70" name="AutoShape 1">
          <a:extLst>
            <a:ext uri="{FF2B5EF4-FFF2-40B4-BE49-F238E27FC236}">
              <a16:creationId xmlns:a16="http://schemas.microsoft.com/office/drawing/2014/main" id="{51F6096D-BBED-4A99-BD31-59F976F81C94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297657" cy="323850"/>
    <xdr:sp macro="" textlink="">
      <xdr:nvSpPr>
        <xdr:cNvPr id="71" name="AutoShape 1">
          <a:extLst>
            <a:ext uri="{FF2B5EF4-FFF2-40B4-BE49-F238E27FC236}">
              <a16:creationId xmlns:a16="http://schemas.microsoft.com/office/drawing/2014/main" id="{34333B2A-DE36-40FA-91EB-F3EE855B5FDE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297657" cy="323850"/>
    <xdr:sp macro="" textlink="">
      <xdr:nvSpPr>
        <xdr:cNvPr id="72" name="AutoShape 1">
          <a:extLst>
            <a:ext uri="{FF2B5EF4-FFF2-40B4-BE49-F238E27FC236}">
              <a16:creationId xmlns:a16="http://schemas.microsoft.com/office/drawing/2014/main" id="{B2AF8414-E01C-4762-B67C-400D9D0C5F01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297657" cy="323850"/>
    <xdr:sp macro="" textlink="">
      <xdr:nvSpPr>
        <xdr:cNvPr id="73" name="AutoShape 1">
          <a:extLst>
            <a:ext uri="{FF2B5EF4-FFF2-40B4-BE49-F238E27FC236}">
              <a16:creationId xmlns:a16="http://schemas.microsoft.com/office/drawing/2014/main" id="{C43AC02B-87FB-4924-A4AC-2DC3E57BA2D3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297657" cy="323850"/>
    <xdr:sp macro="" textlink="">
      <xdr:nvSpPr>
        <xdr:cNvPr id="74" name="AutoShape 1">
          <a:extLst>
            <a:ext uri="{FF2B5EF4-FFF2-40B4-BE49-F238E27FC236}">
              <a16:creationId xmlns:a16="http://schemas.microsoft.com/office/drawing/2014/main" id="{6A2E2A6A-DCE5-41E9-A96A-4B84F0B5A41B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297657" cy="323850"/>
    <xdr:sp macro="" textlink="">
      <xdr:nvSpPr>
        <xdr:cNvPr id="75" name="AutoShape 1">
          <a:extLst>
            <a:ext uri="{FF2B5EF4-FFF2-40B4-BE49-F238E27FC236}">
              <a16:creationId xmlns:a16="http://schemas.microsoft.com/office/drawing/2014/main" id="{F5412497-ABBF-4636-9C1F-21C7F94D9A7D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297657" cy="323850"/>
    <xdr:sp macro="" textlink="">
      <xdr:nvSpPr>
        <xdr:cNvPr id="76" name="AutoShape 1">
          <a:extLst>
            <a:ext uri="{FF2B5EF4-FFF2-40B4-BE49-F238E27FC236}">
              <a16:creationId xmlns:a16="http://schemas.microsoft.com/office/drawing/2014/main" id="{F65D9E24-7B25-408F-9283-D3B23C6A7FED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297657" cy="323850"/>
    <xdr:sp macro="" textlink="">
      <xdr:nvSpPr>
        <xdr:cNvPr id="77" name="AutoShape 1">
          <a:extLst>
            <a:ext uri="{FF2B5EF4-FFF2-40B4-BE49-F238E27FC236}">
              <a16:creationId xmlns:a16="http://schemas.microsoft.com/office/drawing/2014/main" id="{2384CC0F-4BB1-40B1-BDF4-71DE66525A1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297657" cy="323850"/>
    <xdr:sp macro="" textlink="">
      <xdr:nvSpPr>
        <xdr:cNvPr id="78" name="AutoShape 1">
          <a:extLst>
            <a:ext uri="{FF2B5EF4-FFF2-40B4-BE49-F238E27FC236}">
              <a16:creationId xmlns:a16="http://schemas.microsoft.com/office/drawing/2014/main" id="{D2793880-1E29-4A75-BF2E-493998FC35FF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297657" cy="323850"/>
    <xdr:sp macro="" textlink="">
      <xdr:nvSpPr>
        <xdr:cNvPr id="79" name="AutoShape 1">
          <a:extLst>
            <a:ext uri="{FF2B5EF4-FFF2-40B4-BE49-F238E27FC236}">
              <a16:creationId xmlns:a16="http://schemas.microsoft.com/office/drawing/2014/main" id="{828D4111-8751-441E-A6F5-0109BFDCE8C2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80" name="AutoShape 1">
          <a:extLst>
            <a:ext uri="{FF2B5EF4-FFF2-40B4-BE49-F238E27FC236}">
              <a16:creationId xmlns:a16="http://schemas.microsoft.com/office/drawing/2014/main" id="{FFCF1B1D-2771-4239-83DF-273B07E1F83C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81" name="AutoShape 1">
          <a:extLst>
            <a:ext uri="{FF2B5EF4-FFF2-40B4-BE49-F238E27FC236}">
              <a16:creationId xmlns:a16="http://schemas.microsoft.com/office/drawing/2014/main" id="{1060FF71-C3E1-4D75-B9B6-560CAFBD7DF4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82" name="AutoShape 1">
          <a:extLst>
            <a:ext uri="{FF2B5EF4-FFF2-40B4-BE49-F238E27FC236}">
              <a16:creationId xmlns:a16="http://schemas.microsoft.com/office/drawing/2014/main" id="{5E0895CE-D85D-4495-A036-301C22858385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83" name="AutoShape 1">
          <a:extLst>
            <a:ext uri="{FF2B5EF4-FFF2-40B4-BE49-F238E27FC236}">
              <a16:creationId xmlns:a16="http://schemas.microsoft.com/office/drawing/2014/main" id="{11885910-B2E0-41A4-8E5E-773E564F0565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84" name="AutoShape 1">
          <a:extLst>
            <a:ext uri="{FF2B5EF4-FFF2-40B4-BE49-F238E27FC236}">
              <a16:creationId xmlns:a16="http://schemas.microsoft.com/office/drawing/2014/main" id="{DF314BF0-3E1D-4F56-9E32-7ACB070078B5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85" name="AutoShape 1">
          <a:extLst>
            <a:ext uri="{FF2B5EF4-FFF2-40B4-BE49-F238E27FC236}">
              <a16:creationId xmlns:a16="http://schemas.microsoft.com/office/drawing/2014/main" id="{38B0B253-0070-423C-BB59-B601EB755E04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86" name="AutoShape 1">
          <a:extLst>
            <a:ext uri="{FF2B5EF4-FFF2-40B4-BE49-F238E27FC236}">
              <a16:creationId xmlns:a16="http://schemas.microsoft.com/office/drawing/2014/main" id="{40888EB7-0260-427A-81B3-462AC89E581D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87" name="AutoShape 1">
          <a:extLst>
            <a:ext uri="{FF2B5EF4-FFF2-40B4-BE49-F238E27FC236}">
              <a16:creationId xmlns:a16="http://schemas.microsoft.com/office/drawing/2014/main" id="{DF5D6524-9C48-4CD6-9321-4AEB2465504A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88" name="AutoShape 1">
          <a:extLst>
            <a:ext uri="{FF2B5EF4-FFF2-40B4-BE49-F238E27FC236}">
              <a16:creationId xmlns:a16="http://schemas.microsoft.com/office/drawing/2014/main" id="{1BEDD4CE-22FF-4B68-A2B6-E025AA1E489F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89" name="AutoShape 1">
          <a:extLst>
            <a:ext uri="{FF2B5EF4-FFF2-40B4-BE49-F238E27FC236}">
              <a16:creationId xmlns:a16="http://schemas.microsoft.com/office/drawing/2014/main" id="{49EA1443-0189-4B1F-92EC-9EED67A9978E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90" name="AutoShape 1">
          <a:extLst>
            <a:ext uri="{FF2B5EF4-FFF2-40B4-BE49-F238E27FC236}">
              <a16:creationId xmlns:a16="http://schemas.microsoft.com/office/drawing/2014/main" id="{E8E926BF-2855-45A6-A630-9237D0FC0FC9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91" name="AutoShape 1">
          <a:extLst>
            <a:ext uri="{FF2B5EF4-FFF2-40B4-BE49-F238E27FC236}">
              <a16:creationId xmlns:a16="http://schemas.microsoft.com/office/drawing/2014/main" id="{B8754BB1-BCE6-4087-80C2-F523914EB2A5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297657" cy="323850"/>
    <xdr:sp macro="" textlink="">
      <xdr:nvSpPr>
        <xdr:cNvPr id="92" name="AutoShape 1">
          <a:extLst>
            <a:ext uri="{FF2B5EF4-FFF2-40B4-BE49-F238E27FC236}">
              <a16:creationId xmlns:a16="http://schemas.microsoft.com/office/drawing/2014/main" id="{B7913787-95F1-4074-BEB9-DBD9CB6AE6D3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297657" cy="323850"/>
    <xdr:sp macro="" textlink="">
      <xdr:nvSpPr>
        <xdr:cNvPr id="93" name="AutoShape 1">
          <a:extLst>
            <a:ext uri="{FF2B5EF4-FFF2-40B4-BE49-F238E27FC236}">
              <a16:creationId xmlns:a16="http://schemas.microsoft.com/office/drawing/2014/main" id="{CB13B634-4BFC-4E36-9884-E8FE9BFE92E6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297657" cy="323850"/>
    <xdr:sp macro="" textlink="">
      <xdr:nvSpPr>
        <xdr:cNvPr id="94" name="AutoShape 1">
          <a:extLst>
            <a:ext uri="{FF2B5EF4-FFF2-40B4-BE49-F238E27FC236}">
              <a16:creationId xmlns:a16="http://schemas.microsoft.com/office/drawing/2014/main" id="{ED6D39E1-1594-4A78-ADA6-68A5A6D2862B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297657" cy="323850"/>
    <xdr:sp macro="" textlink="">
      <xdr:nvSpPr>
        <xdr:cNvPr id="95" name="AutoShape 1">
          <a:extLst>
            <a:ext uri="{FF2B5EF4-FFF2-40B4-BE49-F238E27FC236}">
              <a16:creationId xmlns:a16="http://schemas.microsoft.com/office/drawing/2014/main" id="{AFCDDF3C-C573-4607-BD1B-1A6906E0AE8E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297657" cy="323850"/>
    <xdr:sp macro="" textlink="">
      <xdr:nvSpPr>
        <xdr:cNvPr id="96" name="AutoShape 1">
          <a:extLst>
            <a:ext uri="{FF2B5EF4-FFF2-40B4-BE49-F238E27FC236}">
              <a16:creationId xmlns:a16="http://schemas.microsoft.com/office/drawing/2014/main" id="{670B23F2-C2F9-4013-A3CD-3A61784B114A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297657" cy="323850"/>
    <xdr:sp macro="" textlink="">
      <xdr:nvSpPr>
        <xdr:cNvPr id="97" name="AutoShape 1">
          <a:extLst>
            <a:ext uri="{FF2B5EF4-FFF2-40B4-BE49-F238E27FC236}">
              <a16:creationId xmlns:a16="http://schemas.microsoft.com/office/drawing/2014/main" id="{DAF88BC0-32C1-46C5-83A8-84B321D3A6BF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297657" cy="323850"/>
    <xdr:sp macro="" textlink="">
      <xdr:nvSpPr>
        <xdr:cNvPr id="98" name="AutoShape 1">
          <a:extLst>
            <a:ext uri="{FF2B5EF4-FFF2-40B4-BE49-F238E27FC236}">
              <a16:creationId xmlns:a16="http://schemas.microsoft.com/office/drawing/2014/main" id="{918C17C3-77CD-4BA8-9B05-1A17C271711C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297657" cy="323850"/>
    <xdr:sp macro="" textlink="">
      <xdr:nvSpPr>
        <xdr:cNvPr id="99" name="AutoShape 1">
          <a:extLst>
            <a:ext uri="{FF2B5EF4-FFF2-40B4-BE49-F238E27FC236}">
              <a16:creationId xmlns:a16="http://schemas.microsoft.com/office/drawing/2014/main" id="{F5FB3446-8448-4D8A-8A1B-FD56C93A63FE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297657" cy="323850"/>
    <xdr:sp macro="" textlink="">
      <xdr:nvSpPr>
        <xdr:cNvPr id="100" name="AutoShape 1">
          <a:extLst>
            <a:ext uri="{FF2B5EF4-FFF2-40B4-BE49-F238E27FC236}">
              <a16:creationId xmlns:a16="http://schemas.microsoft.com/office/drawing/2014/main" id="{41740883-CB95-4F17-B976-F01F02EDF0D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297657" cy="323850"/>
    <xdr:sp macro="" textlink="">
      <xdr:nvSpPr>
        <xdr:cNvPr id="101" name="AutoShape 1">
          <a:extLst>
            <a:ext uri="{FF2B5EF4-FFF2-40B4-BE49-F238E27FC236}">
              <a16:creationId xmlns:a16="http://schemas.microsoft.com/office/drawing/2014/main" id="{52912ECF-0034-4FA6-AFD1-36B8EED9F8CE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297657" cy="323850"/>
    <xdr:sp macro="" textlink="">
      <xdr:nvSpPr>
        <xdr:cNvPr id="102" name="AutoShape 1">
          <a:extLst>
            <a:ext uri="{FF2B5EF4-FFF2-40B4-BE49-F238E27FC236}">
              <a16:creationId xmlns:a16="http://schemas.microsoft.com/office/drawing/2014/main" id="{134A1424-1C58-4689-853A-9BC8932D925D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297657" cy="323850"/>
    <xdr:sp macro="" textlink="">
      <xdr:nvSpPr>
        <xdr:cNvPr id="103" name="AutoShape 1">
          <a:extLst>
            <a:ext uri="{FF2B5EF4-FFF2-40B4-BE49-F238E27FC236}">
              <a16:creationId xmlns:a16="http://schemas.microsoft.com/office/drawing/2014/main" id="{3A1D0B35-8C05-4A48-AF98-F095E8B13C38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297657</xdr:colOff>
      <xdr:row>0</xdr:row>
      <xdr:rowOff>0</xdr:rowOff>
    </xdr:from>
    <xdr:ext cx="330993" cy="295275"/>
    <xdr:sp macro="" textlink="">
      <xdr:nvSpPr>
        <xdr:cNvPr id="104" name="AutoShape 1">
          <a:extLst>
            <a:ext uri="{FF2B5EF4-FFF2-40B4-BE49-F238E27FC236}">
              <a16:creationId xmlns:a16="http://schemas.microsoft.com/office/drawing/2014/main" id="{4D9A65DA-46B2-450E-9A2F-731DCAA6E443}"/>
            </a:ext>
          </a:extLst>
        </xdr:cNvPr>
        <xdr:cNvSpPr>
          <a:spLocks noChangeAspect="1" noChangeArrowheads="1"/>
        </xdr:cNvSpPr>
      </xdr:nvSpPr>
      <xdr:spPr bwMode="auto">
        <a:xfrm flipH="1" flipV="1">
          <a:off x="15356682" y="0"/>
          <a:ext cx="330993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5362575</xdr:colOff>
      <xdr:row>10</xdr:row>
      <xdr:rowOff>123825</xdr:rowOff>
    </xdr:from>
    <xdr:ext cx="297657" cy="323850"/>
    <xdr:sp macro="" textlink="">
      <xdr:nvSpPr>
        <xdr:cNvPr id="105" name="AutoShape 1">
          <a:extLst>
            <a:ext uri="{FF2B5EF4-FFF2-40B4-BE49-F238E27FC236}">
              <a16:creationId xmlns:a16="http://schemas.microsoft.com/office/drawing/2014/main" id="{63C0DA48-093E-478E-9AC9-928F80ACC63F}"/>
            </a:ext>
          </a:extLst>
        </xdr:cNvPr>
        <xdr:cNvSpPr>
          <a:spLocks noChangeAspect="1" noChangeArrowheads="1"/>
        </xdr:cNvSpPr>
      </xdr:nvSpPr>
      <xdr:spPr bwMode="auto">
        <a:xfrm>
          <a:off x="15001875" y="1752600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5381625</xdr:colOff>
      <xdr:row>7</xdr:row>
      <xdr:rowOff>171450</xdr:rowOff>
    </xdr:from>
    <xdr:ext cx="297657" cy="323850"/>
    <xdr:sp macro="" textlink="">
      <xdr:nvSpPr>
        <xdr:cNvPr id="106" name="AutoShape 1">
          <a:extLst>
            <a:ext uri="{FF2B5EF4-FFF2-40B4-BE49-F238E27FC236}">
              <a16:creationId xmlns:a16="http://schemas.microsoft.com/office/drawing/2014/main" id="{32453248-6C10-4683-9696-9ED98668E94E}"/>
            </a:ext>
          </a:extLst>
        </xdr:cNvPr>
        <xdr:cNvSpPr>
          <a:spLocks noChangeAspect="1" noChangeArrowheads="1"/>
        </xdr:cNvSpPr>
      </xdr:nvSpPr>
      <xdr:spPr bwMode="auto">
        <a:xfrm>
          <a:off x="15020925" y="1228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114300</xdr:colOff>
      <xdr:row>2</xdr:row>
      <xdr:rowOff>85725</xdr:rowOff>
    </xdr:from>
    <xdr:ext cx="297657" cy="323850"/>
    <xdr:sp macro="" textlink="">
      <xdr:nvSpPr>
        <xdr:cNvPr id="107" name="AutoShape 1">
          <a:extLst>
            <a:ext uri="{FF2B5EF4-FFF2-40B4-BE49-F238E27FC236}">
              <a16:creationId xmlns:a16="http://schemas.microsoft.com/office/drawing/2014/main" id="{FC3F41C7-4868-4EB3-AE32-80F4A020CE49}"/>
            </a:ext>
          </a:extLst>
        </xdr:cNvPr>
        <xdr:cNvSpPr>
          <a:spLocks noChangeAspect="1" noChangeArrowheads="1"/>
        </xdr:cNvSpPr>
      </xdr:nvSpPr>
      <xdr:spPr bwMode="auto">
        <a:xfrm>
          <a:off x="18135600" y="381000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9524</xdr:colOff>
      <xdr:row>0</xdr:row>
      <xdr:rowOff>0</xdr:rowOff>
    </xdr:from>
    <xdr:ext cx="372877" cy="295275"/>
    <xdr:sp macro="" textlink="">
      <xdr:nvSpPr>
        <xdr:cNvPr id="108" name="AutoShape 1">
          <a:extLst>
            <a:ext uri="{FF2B5EF4-FFF2-40B4-BE49-F238E27FC236}">
              <a16:creationId xmlns:a16="http://schemas.microsoft.com/office/drawing/2014/main" id="{0AF4F4A0-2264-48FF-B339-A8418760D86C}"/>
            </a:ext>
          </a:extLst>
        </xdr:cNvPr>
        <xdr:cNvSpPr>
          <a:spLocks noChangeAspect="1" noChangeArrowheads="1"/>
        </xdr:cNvSpPr>
      </xdr:nvSpPr>
      <xdr:spPr bwMode="auto">
        <a:xfrm flipV="1">
          <a:off x="15068549" y="0"/>
          <a:ext cx="372877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227620</xdr:colOff>
      <xdr:row>2</xdr:row>
      <xdr:rowOff>0</xdr:rowOff>
    </xdr:from>
    <xdr:ext cx="70037" cy="76200"/>
    <xdr:sp macro="" textlink="">
      <xdr:nvSpPr>
        <xdr:cNvPr id="109" name="AutoShape 1">
          <a:extLst>
            <a:ext uri="{FF2B5EF4-FFF2-40B4-BE49-F238E27FC236}">
              <a16:creationId xmlns:a16="http://schemas.microsoft.com/office/drawing/2014/main" id="{5B04E357-AF3E-4CCE-9AA3-6747B85B0818}"/>
            </a:ext>
          </a:extLst>
        </xdr:cNvPr>
        <xdr:cNvSpPr>
          <a:spLocks noChangeAspect="1" noChangeArrowheads="1"/>
        </xdr:cNvSpPr>
      </xdr:nvSpPr>
      <xdr:spPr bwMode="auto">
        <a:xfrm>
          <a:off x="13038745" y="295275"/>
          <a:ext cx="70037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122565</xdr:colOff>
      <xdr:row>2</xdr:row>
      <xdr:rowOff>0</xdr:rowOff>
    </xdr:from>
    <xdr:ext cx="175092" cy="190500"/>
    <xdr:sp macro="" textlink="">
      <xdr:nvSpPr>
        <xdr:cNvPr id="110" name="AutoShape 1">
          <a:extLst>
            <a:ext uri="{FF2B5EF4-FFF2-40B4-BE49-F238E27FC236}">
              <a16:creationId xmlns:a16="http://schemas.microsoft.com/office/drawing/2014/main" id="{9CAEDF92-5213-4F8C-A19E-55D4D690BA5B}"/>
            </a:ext>
          </a:extLst>
        </xdr:cNvPr>
        <xdr:cNvSpPr>
          <a:spLocks noChangeAspect="1" noChangeArrowheads="1"/>
        </xdr:cNvSpPr>
      </xdr:nvSpPr>
      <xdr:spPr bwMode="auto">
        <a:xfrm>
          <a:off x="12933690" y="295275"/>
          <a:ext cx="175092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839881</xdr:colOff>
      <xdr:row>0</xdr:row>
      <xdr:rowOff>0</xdr:rowOff>
    </xdr:from>
    <xdr:ext cx="560294" cy="295274"/>
    <xdr:sp macro="" textlink="">
      <xdr:nvSpPr>
        <xdr:cNvPr id="112" name="AutoShape 1">
          <a:extLst>
            <a:ext uri="{FF2B5EF4-FFF2-40B4-BE49-F238E27FC236}">
              <a16:creationId xmlns:a16="http://schemas.microsoft.com/office/drawing/2014/main" id="{04472EFE-72DD-4991-B015-7C2A0E3D2163}"/>
            </a:ext>
          </a:extLst>
        </xdr:cNvPr>
        <xdr:cNvSpPr>
          <a:spLocks noChangeAspect="1" noChangeArrowheads="1"/>
        </xdr:cNvSpPr>
      </xdr:nvSpPr>
      <xdr:spPr bwMode="auto">
        <a:xfrm flipV="1">
          <a:off x="13651006" y="0"/>
          <a:ext cx="560294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438150</xdr:colOff>
      <xdr:row>2</xdr:row>
      <xdr:rowOff>76200</xdr:rowOff>
    </xdr:from>
    <xdr:ext cx="297657" cy="323850"/>
    <xdr:sp macro="" textlink="">
      <xdr:nvSpPr>
        <xdr:cNvPr id="114" name="AutoShape 1">
          <a:extLst>
            <a:ext uri="{FF2B5EF4-FFF2-40B4-BE49-F238E27FC236}">
              <a16:creationId xmlns:a16="http://schemas.microsoft.com/office/drawing/2014/main" id="{DE7385EE-1A09-4F2F-A369-D6BEF0BF2862}"/>
            </a:ext>
          </a:extLst>
        </xdr:cNvPr>
        <xdr:cNvSpPr>
          <a:spLocks noChangeAspect="1" noChangeArrowheads="1"/>
        </xdr:cNvSpPr>
      </xdr:nvSpPr>
      <xdr:spPr bwMode="auto">
        <a:xfrm>
          <a:off x="15420975" y="3714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145670</xdr:colOff>
      <xdr:row>1</xdr:row>
      <xdr:rowOff>0</xdr:rowOff>
    </xdr:from>
    <xdr:ext cx="8039099" cy="615361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9E5CBE5B-DE09-4294-A1C5-EE948DC2BFEB}"/>
            </a:ext>
          </a:extLst>
        </xdr:cNvPr>
        <xdr:cNvSpPr/>
      </xdr:nvSpPr>
      <xdr:spPr>
        <a:xfrm>
          <a:off x="9146795" y="95250"/>
          <a:ext cx="8039099" cy="6153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3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16</xdr:col>
      <xdr:colOff>1273118</xdr:colOff>
      <xdr:row>2</xdr:row>
      <xdr:rowOff>221458</xdr:rowOff>
    </xdr:from>
    <xdr:ext cx="5807878" cy="532582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89528565-E77E-4809-BC40-239C7CC73EE2}"/>
            </a:ext>
          </a:extLst>
        </xdr:cNvPr>
        <xdr:cNvSpPr/>
      </xdr:nvSpPr>
      <xdr:spPr>
        <a:xfrm>
          <a:off x="10274243" y="1088233"/>
          <a:ext cx="5807878" cy="53258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8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16</xdr:col>
      <xdr:colOff>2048023</xdr:colOff>
      <xdr:row>1</xdr:row>
      <xdr:rowOff>435222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BD317043-245D-4FC0-868D-AE5641DB9776}"/>
            </a:ext>
          </a:extLst>
        </xdr:cNvPr>
        <xdr:cNvSpPr/>
      </xdr:nvSpPr>
      <xdr:spPr>
        <a:xfrm>
          <a:off x="11049148" y="530472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  <xdr:oneCellAnchor>
    <xdr:from>
      <xdr:col>2</xdr:col>
      <xdr:colOff>0</xdr:colOff>
      <xdr:row>1</xdr:row>
      <xdr:rowOff>327068</xdr:rowOff>
    </xdr:from>
    <xdr:ext cx="716335" cy="754155"/>
    <xdr:pic>
      <xdr:nvPicPr>
        <xdr:cNvPr id="5" name="Imagem 4">
          <a:extLst>
            <a:ext uri="{FF2B5EF4-FFF2-40B4-BE49-F238E27FC236}">
              <a16:creationId xmlns:a16="http://schemas.microsoft.com/office/drawing/2014/main" id="{2D0C1AF7-0A4D-4327-BBFD-A8CBAFADF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22318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296253</xdr:colOff>
      <xdr:row>1</xdr:row>
      <xdr:rowOff>163558</xdr:rowOff>
    </xdr:from>
    <xdr:ext cx="1104481" cy="1162794"/>
    <xdr:pic>
      <xdr:nvPicPr>
        <xdr:cNvPr id="6" name="Imagem 5">
          <a:extLst>
            <a:ext uri="{FF2B5EF4-FFF2-40B4-BE49-F238E27FC236}">
              <a16:creationId xmlns:a16="http://schemas.microsoft.com/office/drawing/2014/main" id="{1125E3D2-AA6F-46C2-B441-0E0735C6A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9153" y="258808"/>
          <a:ext cx="1104481" cy="116279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2297206</xdr:colOff>
      <xdr:row>1</xdr:row>
      <xdr:rowOff>74237</xdr:rowOff>
    </xdr:from>
    <xdr:ext cx="5860675" cy="484620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6D0A9A9D-396B-411F-BF26-37D2FB59FD99}"/>
            </a:ext>
          </a:extLst>
        </xdr:cNvPr>
        <xdr:cNvSpPr/>
      </xdr:nvSpPr>
      <xdr:spPr>
        <a:xfrm>
          <a:off x="2610971" y="175090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661147</xdr:colOff>
      <xdr:row>2</xdr:row>
      <xdr:rowOff>194841</xdr:rowOff>
    </xdr:from>
    <xdr:ext cx="5807878" cy="469744"/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A958091F-B71D-4F12-8AA6-5705C0F36FDF}"/>
            </a:ext>
          </a:extLst>
        </xdr:cNvPr>
        <xdr:cNvSpPr/>
      </xdr:nvSpPr>
      <xdr:spPr>
        <a:xfrm>
          <a:off x="965947" y="1061616"/>
          <a:ext cx="5807878" cy="46974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3</xdr:col>
      <xdr:colOff>110945</xdr:colOff>
      <xdr:row>1</xdr:row>
      <xdr:rowOff>498253</xdr:rowOff>
    </xdr:from>
    <xdr:ext cx="4429418" cy="502152"/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9D3FDA80-B755-437D-923E-4046B8FB13B5}"/>
            </a:ext>
          </a:extLst>
        </xdr:cNvPr>
        <xdr:cNvSpPr/>
      </xdr:nvSpPr>
      <xdr:spPr>
        <a:xfrm>
          <a:off x="1663520" y="593503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145670</xdr:colOff>
      <xdr:row>1</xdr:row>
      <xdr:rowOff>0</xdr:rowOff>
    </xdr:from>
    <xdr:ext cx="8039099" cy="615361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83BEB923-4DDE-471D-8F20-6DE62E7357C1}"/>
            </a:ext>
          </a:extLst>
        </xdr:cNvPr>
        <xdr:cNvSpPr/>
      </xdr:nvSpPr>
      <xdr:spPr>
        <a:xfrm>
          <a:off x="9146795" y="95250"/>
          <a:ext cx="8039099" cy="6153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3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16</xdr:col>
      <xdr:colOff>1273118</xdr:colOff>
      <xdr:row>2</xdr:row>
      <xdr:rowOff>221458</xdr:rowOff>
    </xdr:from>
    <xdr:ext cx="5807878" cy="532582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664479E8-E08E-4F6D-89AF-F53BD4F907E4}"/>
            </a:ext>
          </a:extLst>
        </xdr:cNvPr>
        <xdr:cNvSpPr/>
      </xdr:nvSpPr>
      <xdr:spPr>
        <a:xfrm>
          <a:off x="10274243" y="1088233"/>
          <a:ext cx="5807878" cy="53258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8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16</xdr:col>
      <xdr:colOff>2048023</xdr:colOff>
      <xdr:row>1</xdr:row>
      <xdr:rowOff>435222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5EE08E72-880C-43AE-A107-3756B4235946}"/>
            </a:ext>
          </a:extLst>
        </xdr:cNvPr>
        <xdr:cNvSpPr/>
      </xdr:nvSpPr>
      <xdr:spPr>
        <a:xfrm>
          <a:off x="11049148" y="530472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  <xdr:oneCellAnchor>
    <xdr:from>
      <xdr:col>2</xdr:col>
      <xdr:colOff>0</xdr:colOff>
      <xdr:row>1</xdr:row>
      <xdr:rowOff>327068</xdr:rowOff>
    </xdr:from>
    <xdr:ext cx="716335" cy="754155"/>
    <xdr:pic>
      <xdr:nvPicPr>
        <xdr:cNvPr id="5" name="Imagem 4">
          <a:extLst>
            <a:ext uri="{FF2B5EF4-FFF2-40B4-BE49-F238E27FC236}">
              <a16:creationId xmlns:a16="http://schemas.microsoft.com/office/drawing/2014/main" id="{29375CC5-BD41-4F9D-9839-31048C73B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22318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296253</xdr:colOff>
      <xdr:row>1</xdr:row>
      <xdr:rowOff>163558</xdr:rowOff>
    </xdr:from>
    <xdr:ext cx="1104481" cy="1162794"/>
    <xdr:pic>
      <xdr:nvPicPr>
        <xdr:cNvPr id="6" name="Imagem 5">
          <a:extLst>
            <a:ext uri="{FF2B5EF4-FFF2-40B4-BE49-F238E27FC236}">
              <a16:creationId xmlns:a16="http://schemas.microsoft.com/office/drawing/2014/main" id="{3EBC9763-75DE-4E52-9CCA-2C4546A98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9153" y="258808"/>
          <a:ext cx="1104481" cy="116279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2084294</xdr:colOff>
      <xdr:row>1</xdr:row>
      <xdr:rowOff>107854</xdr:rowOff>
    </xdr:from>
    <xdr:ext cx="5860675" cy="484620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2E3BF6B6-E574-42AD-9FAA-08562A5305F5}"/>
            </a:ext>
          </a:extLst>
        </xdr:cNvPr>
        <xdr:cNvSpPr/>
      </xdr:nvSpPr>
      <xdr:spPr>
        <a:xfrm>
          <a:off x="2398059" y="208707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661147</xdr:colOff>
      <xdr:row>2</xdr:row>
      <xdr:rowOff>194841</xdr:rowOff>
    </xdr:from>
    <xdr:ext cx="5807878" cy="469744"/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951B56FA-375B-4769-9A79-7A5C6AA5E45D}"/>
            </a:ext>
          </a:extLst>
        </xdr:cNvPr>
        <xdr:cNvSpPr/>
      </xdr:nvSpPr>
      <xdr:spPr>
        <a:xfrm>
          <a:off x="965947" y="1061616"/>
          <a:ext cx="5807878" cy="46974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3</xdr:col>
      <xdr:colOff>110945</xdr:colOff>
      <xdr:row>1</xdr:row>
      <xdr:rowOff>498253</xdr:rowOff>
    </xdr:from>
    <xdr:ext cx="4429418" cy="502152"/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704F5FD9-B82F-4962-BAAA-D23F7497E9F0}"/>
            </a:ext>
          </a:extLst>
        </xdr:cNvPr>
        <xdr:cNvSpPr/>
      </xdr:nvSpPr>
      <xdr:spPr>
        <a:xfrm>
          <a:off x="1663520" y="593503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145670</xdr:colOff>
      <xdr:row>1</xdr:row>
      <xdr:rowOff>0</xdr:rowOff>
    </xdr:from>
    <xdr:ext cx="8039099" cy="615361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F763A11F-E000-4E8F-97D4-DE00D99F240E}"/>
            </a:ext>
          </a:extLst>
        </xdr:cNvPr>
        <xdr:cNvSpPr/>
      </xdr:nvSpPr>
      <xdr:spPr>
        <a:xfrm>
          <a:off x="9146795" y="95250"/>
          <a:ext cx="8039099" cy="6153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3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16</xdr:col>
      <xdr:colOff>1273118</xdr:colOff>
      <xdr:row>2</xdr:row>
      <xdr:rowOff>221458</xdr:rowOff>
    </xdr:from>
    <xdr:ext cx="5807878" cy="532582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13B97C4-4BD6-4A45-B42D-058B50D7078A}"/>
            </a:ext>
          </a:extLst>
        </xdr:cNvPr>
        <xdr:cNvSpPr/>
      </xdr:nvSpPr>
      <xdr:spPr>
        <a:xfrm>
          <a:off x="10274243" y="1088233"/>
          <a:ext cx="5807878" cy="53258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8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16</xdr:col>
      <xdr:colOff>2048023</xdr:colOff>
      <xdr:row>1</xdr:row>
      <xdr:rowOff>435222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443BD3D3-222A-4384-AB9E-1E6CA4C0A0ED}"/>
            </a:ext>
          </a:extLst>
        </xdr:cNvPr>
        <xdr:cNvSpPr/>
      </xdr:nvSpPr>
      <xdr:spPr>
        <a:xfrm>
          <a:off x="11049148" y="530472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  <xdr:oneCellAnchor>
    <xdr:from>
      <xdr:col>2</xdr:col>
      <xdr:colOff>0</xdr:colOff>
      <xdr:row>1</xdr:row>
      <xdr:rowOff>327068</xdr:rowOff>
    </xdr:from>
    <xdr:ext cx="716335" cy="754155"/>
    <xdr:pic>
      <xdr:nvPicPr>
        <xdr:cNvPr id="5" name="Imagem 4">
          <a:extLst>
            <a:ext uri="{FF2B5EF4-FFF2-40B4-BE49-F238E27FC236}">
              <a16:creationId xmlns:a16="http://schemas.microsoft.com/office/drawing/2014/main" id="{41371A8C-ED06-4192-A9BB-FF771FD5F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22318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296253</xdr:colOff>
      <xdr:row>1</xdr:row>
      <xdr:rowOff>163558</xdr:rowOff>
    </xdr:from>
    <xdr:ext cx="1104481" cy="1162794"/>
    <xdr:pic>
      <xdr:nvPicPr>
        <xdr:cNvPr id="6" name="Imagem 5">
          <a:extLst>
            <a:ext uri="{FF2B5EF4-FFF2-40B4-BE49-F238E27FC236}">
              <a16:creationId xmlns:a16="http://schemas.microsoft.com/office/drawing/2014/main" id="{A6838A44-7BFE-44B8-98F8-0AF668C88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9153" y="258808"/>
          <a:ext cx="1104481" cy="116279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1703295</xdr:colOff>
      <xdr:row>1</xdr:row>
      <xdr:rowOff>96649</xdr:rowOff>
    </xdr:from>
    <xdr:ext cx="5860675" cy="484620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F6186BA1-2C09-44AB-9CFD-1B5C6375273C}"/>
            </a:ext>
          </a:extLst>
        </xdr:cNvPr>
        <xdr:cNvSpPr/>
      </xdr:nvSpPr>
      <xdr:spPr>
        <a:xfrm>
          <a:off x="2017060" y="197502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661147</xdr:colOff>
      <xdr:row>2</xdr:row>
      <xdr:rowOff>194841</xdr:rowOff>
    </xdr:from>
    <xdr:ext cx="5807878" cy="469744"/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965AFD25-F9DE-41E2-A093-85DF3EA19E96}"/>
            </a:ext>
          </a:extLst>
        </xdr:cNvPr>
        <xdr:cNvSpPr/>
      </xdr:nvSpPr>
      <xdr:spPr>
        <a:xfrm>
          <a:off x="965947" y="1061616"/>
          <a:ext cx="5807878" cy="46974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3</xdr:col>
      <xdr:colOff>110945</xdr:colOff>
      <xdr:row>1</xdr:row>
      <xdr:rowOff>498253</xdr:rowOff>
    </xdr:from>
    <xdr:ext cx="4429418" cy="502152"/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07EB3945-0998-4E3F-99A9-CC1979943E74}"/>
            </a:ext>
          </a:extLst>
        </xdr:cNvPr>
        <xdr:cNvSpPr/>
      </xdr:nvSpPr>
      <xdr:spPr>
        <a:xfrm>
          <a:off x="1663520" y="593503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145670</xdr:colOff>
      <xdr:row>1</xdr:row>
      <xdr:rowOff>0</xdr:rowOff>
    </xdr:from>
    <xdr:ext cx="8039099" cy="615361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06206AA3-A25C-48BA-8ECB-96ED02DF6056}"/>
            </a:ext>
          </a:extLst>
        </xdr:cNvPr>
        <xdr:cNvSpPr/>
      </xdr:nvSpPr>
      <xdr:spPr>
        <a:xfrm>
          <a:off x="9146795" y="95250"/>
          <a:ext cx="8039099" cy="6153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3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16</xdr:col>
      <xdr:colOff>1273118</xdr:colOff>
      <xdr:row>2</xdr:row>
      <xdr:rowOff>221458</xdr:rowOff>
    </xdr:from>
    <xdr:ext cx="5807878" cy="532582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39205F1E-7E78-4325-ACF8-B2839364E7C4}"/>
            </a:ext>
          </a:extLst>
        </xdr:cNvPr>
        <xdr:cNvSpPr/>
      </xdr:nvSpPr>
      <xdr:spPr>
        <a:xfrm>
          <a:off x="10274243" y="1088233"/>
          <a:ext cx="5807878" cy="53258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8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16</xdr:col>
      <xdr:colOff>2048023</xdr:colOff>
      <xdr:row>1</xdr:row>
      <xdr:rowOff>435222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51B1A893-D433-41ED-81F2-B42B39C737AC}"/>
            </a:ext>
          </a:extLst>
        </xdr:cNvPr>
        <xdr:cNvSpPr/>
      </xdr:nvSpPr>
      <xdr:spPr>
        <a:xfrm>
          <a:off x="11049148" y="530472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  <xdr:oneCellAnchor>
    <xdr:from>
      <xdr:col>2</xdr:col>
      <xdr:colOff>0</xdr:colOff>
      <xdr:row>1</xdr:row>
      <xdr:rowOff>327068</xdr:rowOff>
    </xdr:from>
    <xdr:ext cx="716335" cy="754155"/>
    <xdr:pic>
      <xdr:nvPicPr>
        <xdr:cNvPr id="5" name="Imagem 4">
          <a:extLst>
            <a:ext uri="{FF2B5EF4-FFF2-40B4-BE49-F238E27FC236}">
              <a16:creationId xmlns:a16="http://schemas.microsoft.com/office/drawing/2014/main" id="{A174DC6A-BF47-457C-9E5C-E6C6FA23F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22318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296253</xdr:colOff>
      <xdr:row>1</xdr:row>
      <xdr:rowOff>163558</xdr:rowOff>
    </xdr:from>
    <xdr:ext cx="1104481" cy="1162794"/>
    <xdr:pic>
      <xdr:nvPicPr>
        <xdr:cNvPr id="6" name="Imagem 5">
          <a:extLst>
            <a:ext uri="{FF2B5EF4-FFF2-40B4-BE49-F238E27FC236}">
              <a16:creationId xmlns:a16="http://schemas.microsoft.com/office/drawing/2014/main" id="{C6CE2596-89EC-47D2-8FD1-5EAD3E834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9153" y="258808"/>
          <a:ext cx="1104481" cy="116279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1882588</xdr:colOff>
      <xdr:row>1</xdr:row>
      <xdr:rowOff>96648</xdr:rowOff>
    </xdr:from>
    <xdr:ext cx="5860675" cy="484620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284019E3-5989-4328-9208-81CF3762DA5A}"/>
            </a:ext>
          </a:extLst>
        </xdr:cNvPr>
        <xdr:cNvSpPr/>
      </xdr:nvSpPr>
      <xdr:spPr>
        <a:xfrm>
          <a:off x="2196353" y="197501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661147</xdr:colOff>
      <xdr:row>2</xdr:row>
      <xdr:rowOff>194841</xdr:rowOff>
    </xdr:from>
    <xdr:ext cx="5807878" cy="469744"/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FB5B2652-1635-4E60-A50F-E120DC96EF83}"/>
            </a:ext>
          </a:extLst>
        </xdr:cNvPr>
        <xdr:cNvSpPr/>
      </xdr:nvSpPr>
      <xdr:spPr>
        <a:xfrm>
          <a:off x="965947" y="1061616"/>
          <a:ext cx="5807878" cy="46974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3</xdr:col>
      <xdr:colOff>110945</xdr:colOff>
      <xdr:row>1</xdr:row>
      <xdr:rowOff>498253</xdr:rowOff>
    </xdr:from>
    <xdr:ext cx="4429418" cy="502152"/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14DF5800-09E3-40B7-8347-71B91481D2D4}"/>
            </a:ext>
          </a:extLst>
        </xdr:cNvPr>
        <xdr:cNvSpPr/>
      </xdr:nvSpPr>
      <xdr:spPr>
        <a:xfrm>
          <a:off x="1663520" y="593503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145670</xdr:colOff>
      <xdr:row>1</xdr:row>
      <xdr:rowOff>0</xdr:rowOff>
    </xdr:from>
    <xdr:ext cx="8039099" cy="615361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FEEDC819-8439-4882-B078-6FF576CDC6D0}"/>
            </a:ext>
          </a:extLst>
        </xdr:cNvPr>
        <xdr:cNvSpPr/>
      </xdr:nvSpPr>
      <xdr:spPr>
        <a:xfrm>
          <a:off x="9146795" y="95250"/>
          <a:ext cx="8039099" cy="6153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3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16</xdr:col>
      <xdr:colOff>1273118</xdr:colOff>
      <xdr:row>2</xdr:row>
      <xdr:rowOff>221458</xdr:rowOff>
    </xdr:from>
    <xdr:ext cx="5807878" cy="532582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81235E9A-C7E8-4E88-973A-63B3D29AC445}"/>
            </a:ext>
          </a:extLst>
        </xdr:cNvPr>
        <xdr:cNvSpPr/>
      </xdr:nvSpPr>
      <xdr:spPr>
        <a:xfrm>
          <a:off x="10274243" y="1088233"/>
          <a:ext cx="5807878" cy="53258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8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16</xdr:col>
      <xdr:colOff>2048023</xdr:colOff>
      <xdr:row>1</xdr:row>
      <xdr:rowOff>435222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5421A366-BD80-4F49-85D1-4D7DBD4F061D}"/>
            </a:ext>
          </a:extLst>
        </xdr:cNvPr>
        <xdr:cNvSpPr/>
      </xdr:nvSpPr>
      <xdr:spPr>
        <a:xfrm>
          <a:off x="11049148" y="530472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  <xdr:oneCellAnchor>
    <xdr:from>
      <xdr:col>2</xdr:col>
      <xdr:colOff>0</xdr:colOff>
      <xdr:row>1</xdr:row>
      <xdr:rowOff>327068</xdr:rowOff>
    </xdr:from>
    <xdr:ext cx="716335" cy="754155"/>
    <xdr:pic>
      <xdr:nvPicPr>
        <xdr:cNvPr id="5" name="Imagem 4">
          <a:extLst>
            <a:ext uri="{FF2B5EF4-FFF2-40B4-BE49-F238E27FC236}">
              <a16:creationId xmlns:a16="http://schemas.microsoft.com/office/drawing/2014/main" id="{06D91EEF-89F9-4BA1-AA99-9F7DF93C8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22318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296253</xdr:colOff>
      <xdr:row>1</xdr:row>
      <xdr:rowOff>163558</xdr:rowOff>
    </xdr:from>
    <xdr:ext cx="1104481" cy="1162794"/>
    <xdr:pic>
      <xdr:nvPicPr>
        <xdr:cNvPr id="6" name="Imagem 5">
          <a:extLst>
            <a:ext uri="{FF2B5EF4-FFF2-40B4-BE49-F238E27FC236}">
              <a16:creationId xmlns:a16="http://schemas.microsoft.com/office/drawing/2014/main" id="{1A4903AE-8C8E-4863-89EB-AE6C02C2D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9153" y="258808"/>
          <a:ext cx="1104481" cy="116279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1905000</xdr:colOff>
      <xdr:row>1</xdr:row>
      <xdr:rowOff>51825</xdr:rowOff>
    </xdr:from>
    <xdr:ext cx="5860675" cy="484620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921FBABF-D0AA-45F4-95CC-6ED722B9FC1B}"/>
            </a:ext>
          </a:extLst>
        </xdr:cNvPr>
        <xdr:cNvSpPr/>
      </xdr:nvSpPr>
      <xdr:spPr>
        <a:xfrm>
          <a:off x="2218765" y="152678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661147</xdr:colOff>
      <xdr:row>2</xdr:row>
      <xdr:rowOff>194841</xdr:rowOff>
    </xdr:from>
    <xdr:ext cx="5807878" cy="469744"/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7D6317FA-CF7A-49E3-B71E-3C5A809A8F1A}"/>
            </a:ext>
          </a:extLst>
        </xdr:cNvPr>
        <xdr:cNvSpPr/>
      </xdr:nvSpPr>
      <xdr:spPr>
        <a:xfrm>
          <a:off x="965947" y="1061616"/>
          <a:ext cx="5807878" cy="46974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3</xdr:col>
      <xdr:colOff>110945</xdr:colOff>
      <xdr:row>1</xdr:row>
      <xdr:rowOff>498253</xdr:rowOff>
    </xdr:from>
    <xdr:ext cx="4429418" cy="502152"/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4DED822B-3B72-4F90-A893-55518D5E8BDE}"/>
            </a:ext>
          </a:extLst>
        </xdr:cNvPr>
        <xdr:cNvSpPr/>
      </xdr:nvSpPr>
      <xdr:spPr>
        <a:xfrm>
          <a:off x="1663520" y="593503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145670</xdr:colOff>
      <xdr:row>1</xdr:row>
      <xdr:rowOff>0</xdr:rowOff>
    </xdr:from>
    <xdr:ext cx="8039099" cy="615361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48211E99-C4C0-464D-A1B7-9857A9343C25}"/>
            </a:ext>
          </a:extLst>
        </xdr:cNvPr>
        <xdr:cNvSpPr/>
      </xdr:nvSpPr>
      <xdr:spPr>
        <a:xfrm>
          <a:off x="9146795" y="95250"/>
          <a:ext cx="8039099" cy="6153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3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16</xdr:col>
      <xdr:colOff>1273118</xdr:colOff>
      <xdr:row>2</xdr:row>
      <xdr:rowOff>221458</xdr:rowOff>
    </xdr:from>
    <xdr:ext cx="5807878" cy="532582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37818CCF-CA9D-4887-9AA0-1EDB4754962D}"/>
            </a:ext>
          </a:extLst>
        </xdr:cNvPr>
        <xdr:cNvSpPr/>
      </xdr:nvSpPr>
      <xdr:spPr>
        <a:xfrm>
          <a:off x="10274243" y="1088233"/>
          <a:ext cx="5807878" cy="53258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8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16</xdr:col>
      <xdr:colOff>2048023</xdr:colOff>
      <xdr:row>1</xdr:row>
      <xdr:rowOff>435222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2D67B5AA-FCF9-48FC-8042-496A0C82C9C1}"/>
            </a:ext>
          </a:extLst>
        </xdr:cNvPr>
        <xdr:cNvSpPr/>
      </xdr:nvSpPr>
      <xdr:spPr>
        <a:xfrm>
          <a:off x="11049148" y="530472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  <xdr:oneCellAnchor>
    <xdr:from>
      <xdr:col>2</xdr:col>
      <xdr:colOff>0</xdr:colOff>
      <xdr:row>1</xdr:row>
      <xdr:rowOff>327068</xdr:rowOff>
    </xdr:from>
    <xdr:ext cx="716335" cy="754155"/>
    <xdr:pic>
      <xdr:nvPicPr>
        <xdr:cNvPr id="5" name="Imagem 4">
          <a:extLst>
            <a:ext uri="{FF2B5EF4-FFF2-40B4-BE49-F238E27FC236}">
              <a16:creationId xmlns:a16="http://schemas.microsoft.com/office/drawing/2014/main" id="{FC667CE1-96E0-430F-AF3A-C9EE3DB69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22318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296253</xdr:colOff>
      <xdr:row>1</xdr:row>
      <xdr:rowOff>163558</xdr:rowOff>
    </xdr:from>
    <xdr:ext cx="1104481" cy="1162794"/>
    <xdr:pic>
      <xdr:nvPicPr>
        <xdr:cNvPr id="6" name="Imagem 5">
          <a:extLst>
            <a:ext uri="{FF2B5EF4-FFF2-40B4-BE49-F238E27FC236}">
              <a16:creationId xmlns:a16="http://schemas.microsoft.com/office/drawing/2014/main" id="{8ADDBD49-EAB9-401B-9DBB-C157EAF3D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9153" y="258808"/>
          <a:ext cx="1104481" cy="116279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1927412</xdr:colOff>
      <xdr:row>1</xdr:row>
      <xdr:rowOff>107854</xdr:rowOff>
    </xdr:from>
    <xdr:ext cx="5860675" cy="484620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563296F7-C028-4A00-9778-3E14E64492B5}"/>
            </a:ext>
          </a:extLst>
        </xdr:cNvPr>
        <xdr:cNvSpPr/>
      </xdr:nvSpPr>
      <xdr:spPr>
        <a:xfrm>
          <a:off x="2241177" y="208707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661147</xdr:colOff>
      <xdr:row>2</xdr:row>
      <xdr:rowOff>194841</xdr:rowOff>
    </xdr:from>
    <xdr:ext cx="5807878" cy="469744"/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26FC006D-839C-4875-A912-C2C009F3E7DF}"/>
            </a:ext>
          </a:extLst>
        </xdr:cNvPr>
        <xdr:cNvSpPr/>
      </xdr:nvSpPr>
      <xdr:spPr>
        <a:xfrm>
          <a:off x="965947" y="1061616"/>
          <a:ext cx="5807878" cy="46974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3</xdr:col>
      <xdr:colOff>110945</xdr:colOff>
      <xdr:row>1</xdr:row>
      <xdr:rowOff>498253</xdr:rowOff>
    </xdr:from>
    <xdr:ext cx="4429418" cy="502152"/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803978E5-37B7-41D5-9182-0F241F534F9B}"/>
            </a:ext>
          </a:extLst>
        </xdr:cNvPr>
        <xdr:cNvSpPr/>
      </xdr:nvSpPr>
      <xdr:spPr>
        <a:xfrm>
          <a:off x="1663520" y="593503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145670</xdr:colOff>
      <xdr:row>1</xdr:row>
      <xdr:rowOff>0</xdr:rowOff>
    </xdr:from>
    <xdr:ext cx="8039099" cy="615361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3DDCE36C-228B-4556-B529-682279988DB2}"/>
            </a:ext>
          </a:extLst>
        </xdr:cNvPr>
        <xdr:cNvSpPr/>
      </xdr:nvSpPr>
      <xdr:spPr>
        <a:xfrm>
          <a:off x="9146795" y="95250"/>
          <a:ext cx="8039099" cy="6153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3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16</xdr:col>
      <xdr:colOff>1273118</xdr:colOff>
      <xdr:row>2</xdr:row>
      <xdr:rowOff>221458</xdr:rowOff>
    </xdr:from>
    <xdr:ext cx="5807878" cy="532582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DC702369-97A0-44D8-886A-13C56208F1AC}"/>
            </a:ext>
          </a:extLst>
        </xdr:cNvPr>
        <xdr:cNvSpPr/>
      </xdr:nvSpPr>
      <xdr:spPr>
        <a:xfrm>
          <a:off x="10274243" y="1088233"/>
          <a:ext cx="5807878" cy="53258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8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16</xdr:col>
      <xdr:colOff>2048023</xdr:colOff>
      <xdr:row>1</xdr:row>
      <xdr:rowOff>435222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EF5BDA70-9719-434C-BD88-B376B5F71FDE}"/>
            </a:ext>
          </a:extLst>
        </xdr:cNvPr>
        <xdr:cNvSpPr/>
      </xdr:nvSpPr>
      <xdr:spPr>
        <a:xfrm>
          <a:off x="11049148" y="530472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  <xdr:oneCellAnchor>
    <xdr:from>
      <xdr:col>2</xdr:col>
      <xdr:colOff>0</xdr:colOff>
      <xdr:row>1</xdr:row>
      <xdr:rowOff>327068</xdr:rowOff>
    </xdr:from>
    <xdr:ext cx="716335" cy="754155"/>
    <xdr:pic>
      <xdr:nvPicPr>
        <xdr:cNvPr id="5" name="Imagem 4">
          <a:extLst>
            <a:ext uri="{FF2B5EF4-FFF2-40B4-BE49-F238E27FC236}">
              <a16:creationId xmlns:a16="http://schemas.microsoft.com/office/drawing/2014/main" id="{F96BA1A0-7356-49C0-BCAA-3F76C36E1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22318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296253</xdr:colOff>
      <xdr:row>1</xdr:row>
      <xdr:rowOff>163558</xdr:rowOff>
    </xdr:from>
    <xdr:ext cx="1104481" cy="1162794"/>
    <xdr:pic>
      <xdr:nvPicPr>
        <xdr:cNvPr id="6" name="Imagem 5">
          <a:extLst>
            <a:ext uri="{FF2B5EF4-FFF2-40B4-BE49-F238E27FC236}">
              <a16:creationId xmlns:a16="http://schemas.microsoft.com/office/drawing/2014/main" id="{AF8FD936-9DA0-4C44-8745-491FA6BD7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9153" y="258808"/>
          <a:ext cx="1104481" cy="116279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1916206</xdr:colOff>
      <xdr:row>1</xdr:row>
      <xdr:rowOff>63031</xdr:rowOff>
    </xdr:from>
    <xdr:ext cx="5860675" cy="484620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E6A39AAC-39C1-4B1F-8799-05E5824B6C06}"/>
            </a:ext>
          </a:extLst>
        </xdr:cNvPr>
        <xdr:cNvSpPr/>
      </xdr:nvSpPr>
      <xdr:spPr>
        <a:xfrm>
          <a:off x="2229971" y="163884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661147</xdr:colOff>
      <xdr:row>2</xdr:row>
      <xdr:rowOff>194841</xdr:rowOff>
    </xdr:from>
    <xdr:ext cx="5807878" cy="469744"/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9927E5E4-DCE7-4BCB-9F3A-80D3DB2F030D}"/>
            </a:ext>
          </a:extLst>
        </xdr:cNvPr>
        <xdr:cNvSpPr/>
      </xdr:nvSpPr>
      <xdr:spPr>
        <a:xfrm>
          <a:off x="965947" y="1061616"/>
          <a:ext cx="5807878" cy="46974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3</xdr:col>
      <xdr:colOff>110945</xdr:colOff>
      <xdr:row>1</xdr:row>
      <xdr:rowOff>498253</xdr:rowOff>
    </xdr:from>
    <xdr:ext cx="4429418" cy="502152"/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C1D3BF8C-1D7D-4E20-88D5-32AB5959DCCD}"/>
            </a:ext>
          </a:extLst>
        </xdr:cNvPr>
        <xdr:cNvSpPr/>
      </xdr:nvSpPr>
      <xdr:spPr>
        <a:xfrm>
          <a:off x="1663520" y="593503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145670</xdr:colOff>
      <xdr:row>1</xdr:row>
      <xdr:rowOff>0</xdr:rowOff>
    </xdr:from>
    <xdr:ext cx="8039099" cy="615361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25F9D3F9-4115-439B-80FA-94091CA3A850}"/>
            </a:ext>
          </a:extLst>
        </xdr:cNvPr>
        <xdr:cNvSpPr/>
      </xdr:nvSpPr>
      <xdr:spPr>
        <a:xfrm>
          <a:off x="9146795" y="95250"/>
          <a:ext cx="8039099" cy="6153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3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16</xdr:col>
      <xdr:colOff>1273118</xdr:colOff>
      <xdr:row>2</xdr:row>
      <xdr:rowOff>221458</xdr:rowOff>
    </xdr:from>
    <xdr:ext cx="5807878" cy="532582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102F9C2B-D68A-4CDE-BBC0-EA63F11C6C50}"/>
            </a:ext>
          </a:extLst>
        </xdr:cNvPr>
        <xdr:cNvSpPr/>
      </xdr:nvSpPr>
      <xdr:spPr>
        <a:xfrm>
          <a:off x="10274243" y="1088233"/>
          <a:ext cx="5807878" cy="53258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8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16</xdr:col>
      <xdr:colOff>2048023</xdr:colOff>
      <xdr:row>1</xdr:row>
      <xdr:rowOff>435222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21A387FC-B210-4A98-8338-82D36259368B}"/>
            </a:ext>
          </a:extLst>
        </xdr:cNvPr>
        <xdr:cNvSpPr/>
      </xdr:nvSpPr>
      <xdr:spPr>
        <a:xfrm>
          <a:off x="11049148" y="530472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  <xdr:oneCellAnchor>
    <xdr:from>
      <xdr:col>2</xdr:col>
      <xdr:colOff>0</xdr:colOff>
      <xdr:row>1</xdr:row>
      <xdr:rowOff>327068</xdr:rowOff>
    </xdr:from>
    <xdr:ext cx="716335" cy="754155"/>
    <xdr:pic>
      <xdr:nvPicPr>
        <xdr:cNvPr id="5" name="Imagem 4">
          <a:extLst>
            <a:ext uri="{FF2B5EF4-FFF2-40B4-BE49-F238E27FC236}">
              <a16:creationId xmlns:a16="http://schemas.microsoft.com/office/drawing/2014/main" id="{51DB1C7C-B5D4-485E-82E1-9934981FE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22318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296253</xdr:colOff>
      <xdr:row>1</xdr:row>
      <xdr:rowOff>163558</xdr:rowOff>
    </xdr:from>
    <xdr:ext cx="1104481" cy="1162794"/>
    <xdr:pic>
      <xdr:nvPicPr>
        <xdr:cNvPr id="6" name="Imagem 5">
          <a:extLst>
            <a:ext uri="{FF2B5EF4-FFF2-40B4-BE49-F238E27FC236}">
              <a16:creationId xmlns:a16="http://schemas.microsoft.com/office/drawing/2014/main" id="{3316FD9C-74F5-484D-A744-9C6029A14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9153" y="258808"/>
          <a:ext cx="1104481" cy="116279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1916206</xdr:colOff>
      <xdr:row>1</xdr:row>
      <xdr:rowOff>85443</xdr:rowOff>
    </xdr:from>
    <xdr:ext cx="5860675" cy="484620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32DDDF82-52EB-4BE3-A3A1-3206FC826466}"/>
            </a:ext>
          </a:extLst>
        </xdr:cNvPr>
        <xdr:cNvSpPr/>
      </xdr:nvSpPr>
      <xdr:spPr>
        <a:xfrm>
          <a:off x="2229971" y="186296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661147</xdr:colOff>
      <xdr:row>2</xdr:row>
      <xdr:rowOff>194841</xdr:rowOff>
    </xdr:from>
    <xdr:ext cx="5807878" cy="469744"/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35D80981-3E79-49AE-9F38-B01893A1056B}"/>
            </a:ext>
          </a:extLst>
        </xdr:cNvPr>
        <xdr:cNvSpPr/>
      </xdr:nvSpPr>
      <xdr:spPr>
        <a:xfrm>
          <a:off x="965947" y="1061616"/>
          <a:ext cx="5807878" cy="46974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3</xdr:col>
      <xdr:colOff>110945</xdr:colOff>
      <xdr:row>1</xdr:row>
      <xdr:rowOff>498253</xdr:rowOff>
    </xdr:from>
    <xdr:ext cx="4429418" cy="502152"/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AFB42C05-A7BD-4B9E-9ED8-2895F64F47E4}"/>
            </a:ext>
          </a:extLst>
        </xdr:cNvPr>
        <xdr:cNvSpPr/>
      </xdr:nvSpPr>
      <xdr:spPr>
        <a:xfrm>
          <a:off x="1663520" y="593503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rgb="FFFF66FF"/>
  </sheetPr>
  <dimension ref="B1:W162"/>
  <sheetViews>
    <sheetView showGridLines="0" topLeftCell="A65" zoomScale="85" zoomScaleNormal="85" workbookViewId="0">
      <selection activeCell="S27" sqref="S27"/>
    </sheetView>
  </sheetViews>
  <sheetFormatPr defaultColWidth="25.28515625" defaultRowHeight="16.5" x14ac:dyDescent="0.25"/>
  <cols>
    <col min="1" max="1" width="1.42578125" style="1" customWidth="1"/>
    <col min="2" max="2" width="3.140625" style="55" bestFit="1" customWidth="1"/>
    <col min="3" max="3" width="38.7109375" style="79" customWidth="1"/>
    <col min="4" max="4" width="7.7109375" style="1" customWidth="1"/>
    <col min="5" max="5" width="3.7109375" style="1" customWidth="1"/>
    <col min="6" max="6" width="9" style="1" bestFit="1" customWidth="1"/>
    <col min="7" max="7" width="38.7109375" style="79" customWidth="1"/>
    <col min="8" max="8" width="7.7109375" style="1" customWidth="1"/>
    <col min="9" max="9" width="3.7109375" style="1" customWidth="1"/>
    <col min="10" max="10" width="5.7109375" style="1" bestFit="1" customWidth="1"/>
    <col min="11" max="11" width="38.7109375" style="79" customWidth="1"/>
    <col min="12" max="12" width="7.7109375" style="1" customWidth="1"/>
    <col min="13" max="13" width="2.28515625" style="19" bestFit="1" customWidth="1"/>
    <col min="14" max="14" width="1.42578125" style="16" customWidth="1"/>
    <col min="15" max="15" width="9.7109375" style="1" customWidth="1"/>
    <col min="16" max="16" width="15.5703125" style="1" customWidth="1"/>
    <col min="17" max="17" width="39" style="1" customWidth="1"/>
    <col min="18" max="18" width="45.28515625" style="1" bestFit="1" customWidth="1"/>
    <col min="19" max="16384" width="25.28515625" style="1"/>
  </cols>
  <sheetData>
    <row r="1" spans="2:23" ht="7.5" customHeight="1" x14ac:dyDescent="0.25"/>
    <row r="2" spans="2:23" s="3" customFormat="1" ht="60.75" customHeight="1" x14ac:dyDescent="0.25"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20"/>
      <c r="N2" s="21"/>
      <c r="O2" s="120"/>
      <c r="P2" s="120"/>
      <c r="Q2" s="120"/>
      <c r="R2" s="120"/>
      <c r="S2" s="120"/>
      <c r="T2" s="120"/>
      <c r="U2" s="120"/>
    </row>
    <row r="3" spans="2:23" s="3" customFormat="1" ht="60.75" customHeight="1" x14ac:dyDescent="0.25"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20"/>
      <c r="N3" s="21"/>
      <c r="O3" s="120"/>
      <c r="P3" s="120"/>
      <c r="Q3" s="120"/>
      <c r="R3" s="120"/>
      <c r="S3" s="120"/>
      <c r="T3" s="120"/>
      <c r="U3" s="120"/>
      <c r="V3" s="1"/>
      <c r="W3" s="1"/>
    </row>
    <row r="4" spans="2:23" s="3" customFormat="1" ht="13.5" customHeight="1" x14ac:dyDescent="0.25"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20"/>
      <c r="N4" s="21"/>
      <c r="O4" s="4"/>
      <c r="P4" s="4"/>
      <c r="Q4" s="4"/>
      <c r="R4" s="4"/>
      <c r="S4" s="4"/>
      <c r="T4" s="4"/>
      <c r="U4" s="4"/>
    </row>
    <row r="5" spans="2:23" s="3" customFormat="1" ht="30" customHeight="1" x14ac:dyDescent="0.25">
      <c r="B5" s="117" t="s">
        <v>19</v>
      </c>
      <c r="C5" s="117"/>
      <c r="D5" s="118"/>
      <c r="G5" s="87"/>
      <c r="K5" s="87"/>
      <c r="M5" s="20"/>
      <c r="N5" s="21"/>
      <c r="O5" s="121" t="s">
        <v>19</v>
      </c>
      <c r="P5" s="122"/>
      <c r="Q5" s="5" t="s">
        <v>13</v>
      </c>
      <c r="R5" s="6" t="s">
        <v>14</v>
      </c>
      <c r="T5" s="4"/>
      <c r="U5" s="4"/>
    </row>
    <row r="6" spans="2:23" ht="30" customHeight="1" x14ac:dyDescent="0.25">
      <c r="B6" s="123" t="s">
        <v>21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O6" s="123" t="s">
        <v>21</v>
      </c>
      <c r="P6" s="123"/>
      <c r="Q6" s="123"/>
      <c r="R6" s="123"/>
      <c r="S6" s="123"/>
      <c r="T6" s="123"/>
      <c r="U6" s="123"/>
    </row>
    <row r="7" spans="2:23" ht="28.5" customHeight="1" thickBot="1" x14ac:dyDescent="0.3">
      <c r="B7" s="56"/>
      <c r="C7" s="80"/>
      <c r="D7" s="54"/>
      <c r="E7" s="54"/>
      <c r="F7" s="54"/>
      <c r="G7" s="88"/>
      <c r="H7" s="7"/>
      <c r="I7" s="7"/>
      <c r="J7" s="7"/>
      <c r="K7" s="88"/>
      <c r="L7" s="8"/>
      <c r="O7" s="124" t="s">
        <v>3</v>
      </c>
      <c r="P7" s="125"/>
      <c r="Q7" s="9" t="s">
        <v>15</v>
      </c>
      <c r="R7" s="9" t="s">
        <v>0</v>
      </c>
      <c r="S7" s="9" t="s">
        <v>16</v>
      </c>
      <c r="T7" s="9" t="s">
        <v>17</v>
      </c>
      <c r="U7" s="9" t="s">
        <v>18</v>
      </c>
    </row>
    <row r="8" spans="2:23" ht="18" customHeight="1" x14ac:dyDescent="0.25">
      <c r="B8" s="116">
        <v>1</v>
      </c>
      <c r="C8" s="81" t="s">
        <v>149</v>
      </c>
      <c r="D8" s="114">
        <v>1</v>
      </c>
      <c r="E8" s="39">
        <f>IF(D8&lt;&gt;"",D8,"")</f>
        <v>1</v>
      </c>
      <c r="F8" s="39" t="str">
        <f>IF(D8&lt;&gt;"",IF(C8="","",C8),"")</f>
        <v>MAITÊ MITROWIC GAWRILIUK</v>
      </c>
      <c r="G8" s="80">
        <f>IF(E8&lt;&gt;"",IF(E10&lt;&gt;"",SMALL(E8:F10,1),""),"")</f>
        <v>0</v>
      </c>
      <c r="H8" s="10"/>
      <c r="I8" s="10"/>
      <c r="J8" s="10"/>
      <c r="K8" s="89"/>
      <c r="L8" s="14"/>
      <c r="O8" s="11">
        <f>IF(Q8&lt;&gt;"",1,"")</f>
        <v>1</v>
      </c>
      <c r="P8" s="12" t="str">
        <f>IF(O8&lt;&gt;"","LUGAR","")</f>
        <v>LUGAR</v>
      </c>
      <c r="Q8" s="13" t="str">
        <f>IF(L23&lt;&gt;"",IF(L25&lt;&gt;"",IF(L23=L25,"",IF(L23&gt;L25,K23,K25)),""),"")</f>
        <v>MAITÊ MITROWIC GAWRILIUK</v>
      </c>
      <c r="R8" s="13" t="str">
        <f>IF(Q8="","",VLOOKUP(Q8,LISTAS!$F$5:$H$301,2,0))</f>
        <v>COLÉGIO ARBOS - SANTO ANDRÉ</v>
      </c>
      <c r="S8" s="13">
        <f>IF(Q8="","",VLOOKUP(Q8,LISTAS!$F$5:$I$301,4,0))</f>
        <v>0</v>
      </c>
      <c r="T8" s="13">
        <f t="shared" ref="T8:T23" si="0">IF(O8="","",IF(O8=1,400,IF(O8=2,340,IF(O8=3,300,IF(O8=4,280,IF(O8=5,270,IF(O8=6,260,IF(O8=7,250,IF(O8=8,240,IF(O8=9,200,IF(O8=10,200,IF(O8=11,200,IF(O8=12,200,IF(O8=13,200,IF(O8=14,200,IF(O8=15,200,IF(O8=16,200,IF(O8&gt;16,"",""))))))))))))))))))</f>
        <v>400</v>
      </c>
      <c r="U8" s="13">
        <f>IF(O8="","",IF($R$5="NÃO","",IF(O8=1,400,IF(O8=2,340,IF(O8=3,300,IF(O8=4,280,IF(O8=5,270,IF(O8=6,260,IF(O8=7,250,IF(O8=8,240,IF(O8=9,200,IF(O8=10,200,IF(O8=11,200,IF(O8=12,200,IF(O8=13,200,IF(O8=14,200,IF(O8=15,200,IF(O8=16,200,IF(O8&gt;16,"","")))))))))))))))))))</f>
        <v>400</v>
      </c>
    </row>
    <row r="9" spans="2:23" ht="18" customHeight="1" thickBot="1" x14ac:dyDescent="0.3">
      <c r="B9" s="116"/>
      <c r="C9" s="82" t="str">
        <f>IF(C8="","",VLOOKUP(C8,LISTAS!$F$5:$H$301,2,0))</f>
        <v>COLÉGIO ARBOS - SANTO ANDRÉ</v>
      </c>
      <c r="D9" s="115"/>
      <c r="E9" s="39"/>
      <c r="F9" s="39"/>
      <c r="G9" s="80"/>
      <c r="H9" s="10"/>
      <c r="I9" s="10"/>
      <c r="J9" s="10"/>
      <c r="K9" s="89"/>
      <c r="L9" s="14"/>
      <c r="O9" s="11">
        <f>IF(Q9&lt;&gt;"",1+COUNTIF(O8,"1"),"")</f>
        <v>2</v>
      </c>
      <c r="P9" s="12" t="str">
        <f t="shared" ref="P9:P23" si="1">IF(O9&lt;&gt;"","LUGAR","")</f>
        <v>LUGAR</v>
      </c>
      <c r="Q9" s="13" t="str">
        <f>IF(L23&lt;&gt;"",IF(L25&lt;&gt;"",IF(L23=L25,"",IF(L23&lt;L25,K23,K25)),""),"")</f>
        <v>GABRIELA TAKATA</v>
      </c>
      <c r="R9" s="13" t="str">
        <f>IF(Q9="","",VLOOKUP(Q9,LISTAS!$F$5:$H$301,2,0))</f>
        <v>COLÉGIO ARBOS - SÃO BERNARDO DO CAMPO</v>
      </c>
      <c r="S9" s="13">
        <f>IF(Q9="","",VLOOKUP(Q9,LISTAS!$F$5:$I$301,4,0))</f>
        <v>0</v>
      </c>
      <c r="T9" s="13">
        <f t="shared" si="0"/>
        <v>340</v>
      </c>
      <c r="U9" s="13">
        <f t="shared" ref="U9:U23" si="2">IF(O9="","",IF($R$5="NÃO","",IF(O9=1,400,IF(O9=2,340,IF(O9=3,300,IF(O9=4,280,IF(O9=5,270,IF(O9=6,260,IF(O9=7,250,IF(O9=8,240,IF(O9=9,200,IF(O9=10,200,IF(O9=11,200,IF(O9=12,200,IF(O9=13,200,IF(O9=14,200,IF(O9=15,200,IF(O9=16,200,IF(O9&gt;16,"","")))))))))))))))))))</f>
        <v>340</v>
      </c>
    </row>
    <row r="10" spans="2:23" ht="18" customHeight="1" x14ac:dyDescent="0.25">
      <c r="B10" s="113">
        <v>8</v>
      </c>
      <c r="C10" s="81"/>
      <c r="D10" s="114">
        <v>0</v>
      </c>
      <c r="E10" s="40">
        <f>IF(D10&lt;&gt;"",D10,"")</f>
        <v>0</v>
      </c>
      <c r="F10" s="39" t="str">
        <f>IF(D10&lt;&gt;"",IF(C10="","",C10),"")</f>
        <v/>
      </c>
      <c r="G10" s="80" t="str">
        <f>VLOOKUP(G8,E8:F10,2,0)</f>
        <v/>
      </c>
      <c r="H10" s="10"/>
      <c r="I10" s="10"/>
      <c r="J10" s="10"/>
      <c r="K10" s="89"/>
      <c r="L10" s="14"/>
      <c r="O10" s="11">
        <f>IF(Q10&lt;&gt;"",1+COUNTIF(O8:O9,"1")+COUNTIF(O8:O9,"2"),"")</f>
        <v>3</v>
      </c>
      <c r="P10" s="12" t="str">
        <f t="shared" si="1"/>
        <v>LUGAR</v>
      </c>
      <c r="Q10" s="17" t="str">
        <f>IF(Q8&lt;&gt;"",IF(G13=Q8,G15,IF(G15=Q8,G13,IF(G33=Q8,G35,IF(G35=Q8,G33)))),"")</f>
        <v>MARIA CLARA FONTES MORIJA</v>
      </c>
      <c r="R10" s="13" t="str">
        <f>IF(Q10="","",VLOOKUP(Q10,LISTAS!$F$5:$H$301,2,0))</f>
        <v>COLEGIO HARMONIA</v>
      </c>
      <c r="S10" s="13">
        <f>IF(Q10="","",VLOOKUP(Q10,LISTAS!$F$5:$I$301,4,0))</f>
        <v>0</v>
      </c>
      <c r="T10" s="13">
        <f t="shared" si="0"/>
        <v>300</v>
      </c>
      <c r="U10" s="13">
        <f t="shared" si="2"/>
        <v>300</v>
      </c>
    </row>
    <row r="11" spans="2:23" ht="18" customHeight="1" thickBot="1" x14ac:dyDescent="0.3">
      <c r="B11" s="113"/>
      <c r="C11" s="82" t="str">
        <f>IF(C10="","",VLOOKUP(C10,LISTAS!$F$5:$H$301,2,0))</f>
        <v/>
      </c>
      <c r="D11" s="115"/>
      <c r="E11" s="41"/>
      <c r="F11" s="39"/>
      <c r="G11" s="80"/>
      <c r="H11" s="10"/>
      <c r="I11" s="10"/>
      <c r="J11" s="10"/>
      <c r="K11" s="89"/>
      <c r="L11" s="14"/>
      <c r="O11" s="11">
        <f>IF(Q11&lt;&gt;"",1+COUNTIF(O8:O10,"1")+COUNTIF(O8:O10,"2")+COUNTIF(O8:O10,"3"),"")</f>
        <v>4</v>
      </c>
      <c r="P11" s="12" t="str">
        <f t="shared" si="1"/>
        <v>LUGAR</v>
      </c>
      <c r="Q11" s="17" t="str">
        <f>IF(Q9&lt;&gt;"",IF(G13=Q9,G15,IF(G15=Q9,G13,IF(G33=Q9,G35,IF(G35=Q9,G33)))),"")</f>
        <v>LETÍCIA DEL RIO TRINDADE FALCÃO</v>
      </c>
      <c r="R11" s="13" t="str">
        <f>IF(Q11="","",VLOOKUP(Q11,LISTAS!$F$5:$H$301,2,0))</f>
        <v>COLÉGIO ARBOS - SÃO CAETANO DO SUL</v>
      </c>
      <c r="S11" s="13">
        <f>IF(Q11="","",VLOOKUP(Q11,LISTAS!$F$5:$I$301,4,0))</f>
        <v>0</v>
      </c>
      <c r="T11" s="13">
        <f t="shared" si="0"/>
        <v>280</v>
      </c>
      <c r="U11" s="13">
        <f t="shared" si="2"/>
        <v>280</v>
      </c>
    </row>
    <row r="12" spans="2:23" ht="18" customHeight="1" thickBot="1" x14ac:dyDescent="0.3">
      <c r="B12" s="57"/>
      <c r="C12" s="80"/>
      <c r="D12" s="39"/>
      <c r="E12" s="41"/>
      <c r="F12" s="39"/>
      <c r="G12" s="80"/>
      <c r="H12" s="10"/>
      <c r="I12" s="10"/>
      <c r="J12" s="10"/>
      <c r="K12" s="89"/>
      <c r="L12" s="14"/>
      <c r="O12" s="11">
        <f>IF(Q12&lt;&gt;"",1+COUNTIF(O8:O11,"1")+COUNTIF(O8:O11,"2")+COUNTIF(O8:O11,"3")+COUNTIF(O8:O11,"4"),"")</f>
        <v>5</v>
      </c>
      <c r="P12" s="12" t="str">
        <f t="shared" si="1"/>
        <v>LUGAR</v>
      </c>
      <c r="Q12" s="17">
        <f>IF(Q8&lt;&gt;"",IF(C8=Q8,C10,IF(C10=Q8,C8,IF(C18=Q8,C20,IF(C20=Q8,C18,IF(C28=Q8,C30,IF(C30=Q8,C28,IF(C38=Q8,C40,IF(C40=Q8,C38)))))))),"")</f>
        <v>0</v>
      </c>
      <c r="R12" s="13" t="e">
        <f>IF(Q12="","",VLOOKUP(Q12,LISTAS!$F$5:$H$301,2,0))</f>
        <v>#N/A</v>
      </c>
      <c r="S12" s="13" t="e">
        <f>IF(Q12="","",VLOOKUP(Q12,LISTAS!$F$5:$I$301,4,0))</f>
        <v>#N/A</v>
      </c>
      <c r="T12" s="13">
        <f t="shared" si="0"/>
        <v>270</v>
      </c>
      <c r="U12" s="13">
        <f t="shared" si="2"/>
        <v>270</v>
      </c>
    </row>
    <row r="13" spans="2:23" ht="18" customHeight="1" x14ac:dyDescent="0.25">
      <c r="B13" s="57"/>
      <c r="C13" s="80"/>
      <c r="D13" s="39"/>
      <c r="E13" s="41"/>
      <c r="F13" s="39"/>
      <c r="G13" s="81" t="str">
        <f>IF(D8&lt;&gt;"",IF(D10&lt;&gt;"",IF(D8=D10,"",IF(D8&gt;D10,C8,C10)),""),"")</f>
        <v>MAITÊ MITROWIC GAWRILIUK</v>
      </c>
      <c r="H13" s="114">
        <v>1</v>
      </c>
      <c r="I13" s="39">
        <f>IF(H13&lt;&gt;"",H13,"")</f>
        <v>1</v>
      </c>
      <c r="J13" s="39" t="str">
        <f>IF(H13&lt;&gt;"",IF(G13="","",G13),"")</f>
        <v>MAITÊ MITROWIC GAWRILIUK</v>
      </c>
      <c r="K13" s="80">
        <f>IF(I13&lt;&gt;"",IF(I15&lt;&gt;"",SMALL(I13:J15,1),""),"")</f>
        <v>0</v>
      </c>
      <c r="L13" s="14"/>
      <c r="O13" s="11">
        <f>IF(Q13&lt;&gt;"",1+COUNTIF(O8:O12,"1")+COUNTIF(O8:O12,"2")+COUNTIF(O8:O12,"3")+COUNTIF(O8:O12,"4")+COUNTIF(O8:O12,"5"),"")</f>
        <v>6</v>
      </c>
      <c r="P13" s="12" t="str">
        <f t="shared" si="1"/>
        <v>LUGAR</v>
      </c>
      <c r="Q13" s="17">
        <f>IF(Q9&lt;&gt;"",IF(C8=Q9,C10,IF(C10=Q9,C8,IF(C18=Q9,C20,IF(C20=Q9,C18,IF(C28=Q9,C30,IF(C30=Q9,C28,IF(C38=Q9,C40,IF(C40=Q9,C38)))))))),"")</f>
        <v>0</v>
      </c>
      <c r="R13" s="13" t="e">
        <f>IF(Q13="","",VLOOKUP(Q13,LISTAS!$F$5:$H$301,2,0))</f>
        <v>#N/A</v>
      </c>
      <c r="S13" s="13" t="e">
        <f>IF(Q13="","",VLOOKUP(Q13,LISTAS!$F$5:$I$301,4,0))</f>
        <v>#N/A</v>
      </c>
      <c r="T13" s="13">
        <f t="shared" si="0"/>
        <v>260</v>
      </c>
      <c r="U13" s="13">
        <f t="shared" si="2"/>
        <v>260</v>
      </c>
    </row>
    <row r="14" spans="2:23" ht="18" customHeight="1" thickBot="1" x14ac:dyDescent="0.3">
      <c r="B14" s="57"/>
      <c r="C14" s="80"/>
      <c r="D14" s="39"/>
      <c r="E14" s="41"/>
      <c r="F14" s="39"/>
      <c r="G14" s="82" t="str">
        <f>IF(G13="","",VLOOKUP(G13,LISTAS!$F$5:$H$301,2,0))</f>
        <v>COLÉGIO ARBOS - SANTO ANDRÉ</v>
      </c>
      <c r="H14" s="115"/>
      <c r="I14" s="39"/>
      <c r="J14" s="39"/>
      <c r="K14" s="80"/>
      <c r="L14" s="14"/>
      <c r="O14" s="11">
        <f>IF(Q14&lt;&gt;"",1+COUNTIF(O8:O13,"1")+COUNTIF(O8:O13,"2")+COUNTIF(O8:O13,"3")+COUNTIF(O8:O13,"4")+COUNTIF(O8:O13,"5")+COUNTIF(O8:O13,"6"),"")</f>
        <v>7</v>
      </c>
      <c r="P14" s="12" t="str">
        <f t="shared" si="1"/>
        <v>LUGAR</v>
      </c>
      <c r="Q14" s="17">
        <f>IF(Q10&lt;&gt;"",IF(C8=Q10,C10,IF(C10=Q10,C8,IF(C18=Q10,C20,IF(C20=Q10,C18,IF(C28=Q10,C30,IF(C30=Q10,C28,IF(C38=Q10,C40,IF(C40=Q10,C38)))))))),"")</f>
        <v>0</v>
      </c>
      <c r="R14" s="13" t="e">
        <f>IF(Q14="","",VLOOKUP(Q14,LISTAS!$F$5:$H$301,2,0))</f>
        <v>#N/A</v>
      </c>
      <c r="S14" s="13" t="e">
        <f>IF(Q14="","",VLOOKUP(Q14,LISTAS!$F$5:$I$301,4,0))</f>
        <v>#N/A</v>
      </c>
      <c r="T14" s="13">
        <f t="shared" si="0"/>
        <v>250</v>
      </c>
      <c r="U14" s="13">
        <f t="shared" si="2"/>
        <v>250</v>
      </c>
    </row>
    <row r="15" spans="2:23" ht="18" customHeight="1" x14ac:dyDescent="0.25">
      <c r="B15" s="57"/>
      <c r="C15" s="80"/>
      <c r="D15" s="39"/>
      <c r="E15" s="41"/>
      <c r="F15" s="42"/>
      <c r="G15" s="81" t="str">
        <f>IF(D18&lt;&gt;"",IF(D20&lt;&gt;"",IF(D18=D20,"",IF(D18&gt;D20,C18,C20)),""),"")</f>
        <v>MARIA CLARA FONTES MORIJA</v>
      </c>
      <c r="H15" s="114">
        <v>0</v>
      </c>
      <c r="I15" s="40">
        <f>IF(H15&lt;&gt;"",H15,"")</f>
        <v>0</v>
      </c>
      <c r="J15" s="39" t="str">
        <f>IF(H15&lt;&gt;"",IF(G15="","",G15),"")</f>
        <v>MARIA CLARA FONTES MORIJA</v>
      </c>
      <c r="K15" s="80" t="str">
        <f>VLOOKUP(K13,I13:J15,2,0)</f>
        <v>MARIA CLARA FONTES MORIJA</v>
      </c>
      <c r="L15" s="14"/>
      <c r="O15" s="11">
        <f>IF(Q15&lt;&gt;"",1+COUNTIF(O8:O14,"1")+COUNTIF(O8:O14,"2")+COUNTIF(O8:O14,"3")+COUNTIF(O8:O14,"4")+COUNTIF(O8:O14,"5")+COUNTIF(O8:O14,"6")+COUNTIF(O8:O14,"7"),"")</f>
        <v>8</v>
      </c>
      <c r="P15" s="12" t="str">
        <f t="shared" si="1"/>
        <v>LUGAR</v>
      </c>
      <c r="Q15" s="17">
        <f>IF(Q11&lt;&gt;"",IF(C8=Q11,C10,IF(C10=Q11,C8,IF(C18=Q11,C20,IF(C20=Q11,C18,IF(C28=Q11,C30,IF(C30=Q11,C28,IF(C38=Q11,C40,IF(C40=Q11,C38)))))))),"")</f>
        <v>0</v>
      </c>
      <c r="R15" s="13" t="e">
        <f>IF(Q15="","",VLOOKUP(Q15,LISTAS!$F$5:$H$301,2,0))</f>
        <v>#N/A</v>
      </c>
      <c r="S15" s="13" t="e">
        <f>IF(Q15="","",VLOOKUP(Q15,LISTAS!$F$5:$I$301,4,0))</f>
        <v>#N/A</v>
      </c>
      <c r="T15" s="13">
        <f t="shared" si="0"/>
        <v>240</v>
      </c>
      <c r="U15" s="13">
        <f t="shared" si="2"/>
        <v>240</v>
      </c>
    </row>
    <row r="16" spans="2:23" ht="18" customHeight="1" thickBot="1" x14ac:dyDescent="0.3">
      <c r="B16" s="57"/>
      <c r="C16" s="80"/>
      <c r="D16" s="39"/>
      <c r="E16" s="41"/>
      <c r="F16" s="39"/>
      <c r="G16" s="82" t="str">
        <f>IF(G15="","",VLOOKUP(G15,LISTAS!$F$5:$H$301,2,0))</f>
        <v>COLEGIO HARMONIA</v>
      </c>
      <c r="H16" s="115"/>
      <c r="I16" s="41"/>
      <c r="J16" s="39"/>
      <c r="K16" s="80"/>
      <c r="L16" s="14"/>
      <c r="O16" s="11" t="str">
        <f>IF(Q16&lt;&gt;"",1+COUNTIF(O8:O15,"1")+COUNTIF(O8:O15,"2")+COUNTIF(O8:O15,"3")+COUNTIF(O8:O15,"4")+COUNTIF(O8:O15,"5")+COUNTIF(O8:O15,"6")+COUNTIF(O8:O15,"7")+COUNTIF(O8:O15,"8"),"")</f>
        <v/>
      </c>
      <c r="P16" s="12" t="str">
        <f t="shared" si="1"/>
        <v/>
      </c>
      <c r="Q16" s="17"/>
      <c r="R16" s="13" t="str">
        <f>IF(Q16="","",VLOOKUP(Q16,LISTAS!$F$5:$H$301,2,0))</f>
        <v/>
      </c>
      <c r="S16" s="13" t="str">
        <f>IF(Q16="","",VLOOKUP(Q16,LISTAS!$F$5:$I$301,4,0))</f>
        <v/>
      </c>
      <c r="T16" s="13" t="str">
        <f t="shared" si="0"/>
        <v/>
      </c>
      <c r="U16" s="13" t="str">
        <f t="shared" si="2"/>
        <v/>
      </c>
    </row>
    <row r="17" spans="2:21" ht="18" customHeight="1" thickBot="1" x14ac:dyDescent="0.3">
      <c r="B17" s="57"/>
      <c r="C17" s="80"/>
      <c r="D17" s="39"/>
      <c r="E17" s="41"/>
      <c r="F17" s="39"/>
      <c r="G17" s="89"/>
      <c r="H17" s="10"/>
      <c r="I17" s="41"/>
      <c r="J17" s="39"/>
      <c r="K17" s="80"/>
      <c r="L17" s="14"/>
      <c r="O17" s="11" t="str">
        <f>IF(Q17&lt;&gt;"",1+COUNTIF(O8:O16,"1")+COUNTIF(O8:O16,"2")+COUNTIF(O8:O16,"3")+COUNTIF(O8:O16,"4")+COUNTIF(O8:O16,"5")+COUNTIF(O8:O16,"6")+COUNTIF(O8:O16,"7")+COUNTIF(O8:O16,"8")+COUNTIF(O8:O16,"9"),"")</f>
        <v/>
      </c>
      <c r="P17" s="12" t="str">
        <f t="shared" si="1"/>
        <v/>
      </c>
      <c r="Q17" s="17"/>
      <c r="R17" s="13" t="str">
        <f>IF(Q17="","",VLOOKUP(Q17,LISTAS!$F$5:$H$301,2,0))</f>
        <v/>
      </c>
      <c r="S17" s="13" t="str">
        <f>IF(Q17="","",VLOOKUP(Q17,LISTAS!$F$5:$I$301,4,0))</f>
        <v/>
      </c>
      <c r="T17" s="13" t="str">
        <f t="shared" si="0"/>
        <v/>
      </c>
      <c r="U17" s="13" t="str">
        <f t="shared" si="2"/>
        <v/>
      </c>
    </row>
    <row r="18" spans="2:21" ht="18" customHeight="1" x14ac:dyDescent="0.25">
      <c r="B18" s="113">
        <v>4</v>
      </c>
      <c r="C18" s="81" t="s">
        <v>152</v>
      </c>
      <c r="D18" s="114">
        <v>1</v>
      </c>
      <c r="E18" s="43">
        <f>IF(D18&lt;&gt;"",D18,"")</f>
        <v>1</v>
      </c>
      <c r="F18" s="39" t="str">
        <f>IF(D18&lt;&gt;"",IF(C18="","",C18),"")</f>
        <v>MARIA CLARA FONTES MORIJA</v>
      </c>
      <c r="G18" s="80">
        <f>IF(E18&lt;&gt;"",IF(E20&lt;&gt;"",SMALL(E18:F20,1),""),"")</f>
        <v>0</v>
      </c>
      <c r="H18" s="10"/>
      <c r="I18" s="15"/>
      <c r="J18" s="10"/>
      <c r="K18" s="89"/>
      <c r="L18" s="14"/>
      <c r="O18" s="11" t="str">
        <f>IF(Q18&lt;&gt;"",1+COUNTIF(O8:O17,"1")+COUNTIF(O8:O17,"2")+COUNTIF(O8:O17,"3")+COUNTIF(O8:O17,"4")+COUNTIF(O8:O17,"5")+COUNTIF(O8:O17,"6")+COUNTIF(O8:O17,"7")+COUNTIF(O8:O17,"8")+COUNTIF(O8:O17,"9")+COUNTIF(O8:O17,"10"),"")</f>
        <v/>
      </c>
      <c r="P18" s="12" t="str">
        <f t="shared" si="1"/>
        <v/>
      </c>
      <c r="Q18" s="17"/>
      <c r="R18" s="13" t="str">
        <f>IF(Q18="","",VLOOKUP(Q18,LISTAS!$F$5:$H$301,2,0))</f>
        <v/>
      </c>
      <c r="S18" s="13" t="str">
        <f>IF(Q18="","",VLOOKUP(Q18,LISTAS!$F$5:$I$301,4,0))</f>
        <v/>
      </c>
      <c r="T18" s="13" t="str">
        <f t="shared" si="0"/>
        <v/>
      </c>
      <c r="U18" s="13" t="str">
        <f t="shared" si="2"/>
        <v/>
      </c>
    </row>
    <row r="19" spans="2:21" ht="18" customHeight="1" thickBot="1" x14ac:dyDescent="0.3">
      <c r="B19" s="113"/>
      <c r="C19" s="82" t="str">
        <f>IF(C18="","",VLOOKUP(C18,LISTAS!$F$5:$H$301,2,0))</f>
        <v>COLEGIO HARMONIA</v>
      </c>
      <c r="D19" s="115"/>
      <c r="E19" s="44"/>
      <c r="F19" s="39"/>
      <c r="G19" s="80"/>
      <c r="H19" s="10"/>
      <c r="I19" s="15"/>
      <c r="J19" s="10"/>
      <c r="K19" s="89"/>
      <c r="L19" s="14"/>
      <c r="O19" s="11" t="str">
        <f>IF(Q19&lt;&gt;"",1+COUNTIF(O8:O18,"1")+COUNTIF(O8:O18,"2")+COUNTIF(O8:O18,"3")+COUNTIF(O8:O18,"4")+COUNTIF(O8:O18,"5")+COUNTIF(O8:O18,"6")+COUNTIF(O8:O18,"7")+COUNTIF(O8:O18,"8")+COUNTIF(O8:O18,"9")+COUNTIF(O8:O18,"10")+COUNTIF(O8:O18,"11"),"")</f>
        <v/>
      </c>
      <c r="P19" s="12" t="str">
        <f t="shared" si="1"/>
        <v/>
      </c>
      <c r="Q19" s="17"/>
      <c r="R19" s="13" t="str">
        <f>IF(Q19="","",VLOOKUP(Q19,LISTAS!$F$5:$H$301,2,0))</f>
        <v/>
      </c>
      <c r="S19" s="13" t="str">
        <f>IF(Q19="","",VLOOKUP(Q19,LISTAS!$F$5:$I$301,4,0))</f>
        <v/>
      </c>
      <c r="T19" s="13" t="str">
        <f t="shared" si="0"/>
        <v/>
      </c>
      <c r="U19" s="13" t="str">
        <f t="shared" si="2"/>
        <v/>
      </c>
    </row>
    <row r="20" spans="2:21" ht="18" customHeight="1" x14ac:dyDescent="0.25">
      <c r="B20" s="113">
        <v>5</v>
      </c>
      <c r="C20" s="81"/>
      <c r="D20" s="114">
        <v>0</v>
      </c>
      <c r="E20" s="44">
        <f>IF(D20&lt;&gt;"",D20,"")</f>
        <v>0</v>
      </c>
      <c r="F20" s="39" t="str">
        <f>IF(D20&lt;&gt;"",IF(C20="","",C20),"")</f>
        <v/>
      </c>
      <c r="G20" s="80" t="str">
        <f>VLOOKUP(G18,E18:F20,2,0)</f>
        <v/>
      </c>
      <c r="H20" s="10"/>
      <c r="I20" s="15"/>
      <c r="J20" s="10"/>
      <c r="K20" s="89"/>
      <c r="L20" s="14"/>
      <c r="N20" s="19"/>
      <c r="O20" s="11" t="str">
        <f>IF(Q20&lt;&gt;"",1+COUNTIF(O8:O19,"1")+COUNTIF(O8:O19,"2")+COUNTIF(O8:O19,"3")+COUNTIF(O8:O19,"4")+COUNTIF(O8:O19,"5")+COUNTIF(O8:O19,"6")+COUNTIF(O8:O19,"7")+COUNTIF(O8:O19,"8")+COUNTIF(O8:O19,"9")+COUNTIF(O8:O19,"10")+COUNTIF(O8:O19,"11")+COUNTIF(O8:O19,"12"),"")</f>
        <v/>
      </c>
      <c r="P20" s="12" t="str">
        <f t="shared" si="1"/>
        <v/>
      </c>
      <c r="Q20" s="17"/>
      <c r="R20" s="13" t="str">
        <f>IF(Q20="","",VLOOKUP(Q20,LISTAS!$F$5:$H$301,2,0))</f>
        <v/>
      </c>
      <c r="S20" s="13" t="str">
        <f>IF(Q20="","",VLOOKUP(Q20,LISTAS!$F$5:$I$301,4,0))</f>
        <v/>
      </c>
      <c r="T20" s="13" t="str">
        <f t="shared" si="0"/>
        <v/>
      </c>
      <c r="U20" s="13" t="str">
        <f t="shared" si="2"/>
        <v/>
      </c>
    </row>
    <row r="21" spans="2:21" ht="18" customHeight="1" thickBot="1" x14ac:dyDescent="0.3">
      <c r="B21" s="113"/>
      <c r="C21" s="82" t="str">
        <f>IF(C20="","",VLOOKUP(C20,LISTAS!$F$5:$H$301,2,0))</f>
        <v/>
      </c>
      <c r="D21" s="115"/>
      <c r="E21" s="39"/>
      <c r="F21" s="39"/>
      <c r="G21" s="80"/>
      <c r="H21" s="10"/>
      <c r="I21" s="15"/>
      <c r="J21" s="10"/>
      <c r="K21" s="89"/>
      <c r="L21" s="14"/>
      <c r="N21" s="19"/>
      <c r="O21" s="11" t="str">
        <f>IF(Q21&lt;&gt;"",1+COUNTIF(O8:O20,"1")+COUNTIF(O8:O20,"2")+COUNTIF(O8:O20,"3")+COUNTIF(O8:O20,"4")+COUNTIF(O8:O20,"5")+COUNTIF(O8:O20,"6")+COUNTIF(O8:O20,"7")+COUNTIF(O8:O20,"8")+COUNTIF(O8:O20,"9")+COUNTIF(O8:O20,"10")+COUNTIF(O8:O20,"11")+COUNTIF(O8:O20,"12")+COUNTIF(O8:O20,"13"),"")</f>
        <v/>
      </c>
      <c r="P21" s="12" t="str">
        <f t="shared" si="1"/>
        <v/>
      </c>
      <c r="Q21" s="17"/>
      <c r="R21" s="13" t="str">
        <f>IF(Q21="","",VLOOKUP(Q21,LISTAS!$F$5:$H$301,2,0))</f>
        <v/>
      </c>
      <c r="S21" s="13" t="str">
        <f>IF(Q21="","",VLOOKUP(Q21,LISTAS!$F$5:$I$301,4,0))</f>
        <v/>
      </c>
      <c r="T21" s="13" t="str">
        <f t="shared" si="0"/>
        <v/>
      </c>
      <c r="U21" s="13" t="str">
        <f t="shared" si="2"/>
        <v/>
      </c>
    </row>
    <row r="22" spans="2:21" ht="18" customHeight="1" thickBot="1" x14ac:dyDescent="0.3">
      <c r="B22" s="57"/>
      <c r="C22" s="80"/>
      <c r="D22" s="39"/>
      <c r="E22" s="39"/>
      <c r="F22" s="39"/>
      <c r="G22" s="80"/>
      <c r="H22" s="39"/>
      <c r="I22" s="41"/>
      <c r="J22" s="39"/>
      <c r="K22" s="89"/>
      <c r="L22" s="14"/>
      <c r="M22" s="16"/>
      <c r="O22" s="11" t="str">
        <f>IF(Q22&lt;&gt;"",1+COUNTIF(O8:O21,"1")+COUNTIF(O8:O21,"2")+COUNTIF(O8:O21,"3")+COUNTIF(O8:O21,"4")+COUNTIF(O8:O21,"5")+COUNTIF(O8:O21,"6")+COUNTIF(O8:O21,"7")+COUNTIF(O8:O21,"8")+COUNTIF(O8:O21,"9")+COUNTIF(O8:O21,"10")+COUNTIF(O8:O21,"11")+COUNTIF(O8:O21,"12")+COUNTIF(O8:O21,"13")+COUNTIF(O8:O21,"14"),"")</f>
        <v/>
      </c>
      <c r="P22" s="12" t="str">
        <f t="shared" si="1"/>
        <v/>
      </c>
      <c r="Q22" s="17"/>
      <c r="R22" s="13" t="str">
        <f>IF(Q22="","",VLOOKUP(Q22,LISTAS!$F$5:$H$301,2,0))</f>
        <v/>
      </c>
      <c r="S22" s="13" t="str">
        <f>IF(Q22="","",VLOOKUP(Q22,LISTAS!$F$5:$I$301,4,0))</f>
        <v/>
      </c>
      <c r="T22" s="13" t="str">
        <f t="shared" si="0"/>
        <v/>
      </c>
      <c r="U22" s="13" t="str">
        <f t="shared" si="2"/>
        <v/>
      </c>
    </row>
    <row r="23" spans="2:21" ht="18" customHeight="1" x14ac:dyDescent="0.25">
      <c r="B23" s="57"/>
      <c r="C23" s="80"/>
      <c r="D23" s="39"/>
      <c r="E23" s="39"/>
      <c r="F23" s="39"/>
      <c r="G23" s="80"/>
      <c r="H23" s="39"/>
      <c r="I23" s="41"/>
      <c r="J23" s="39"/>
      <c r="K23" s="81" t="str">
        <f>IF(H13&lt;&gt;"",IF(H15&lt;&gt;"",IF(H13=H15,"",IF(H13&gt;H15,G13,G15)),""),"")</f>
        <v>MAITÊ MITROWIC GAWRILIUK</v>
      </c>
      <c r="L23" s="114">
        <v>1</v>
      </c>
      <c r="M23" s="16"/>
      <c r="O23" s="11" t="str">
        <f>IF(Q23&lt;&gt;"",1+COUNTIF(O8:O22,"1")+COUNTIF(O8:O22,"2")+COUNTIF(O8:O22,"3")+COUNTIF(O8:O22,"4")+COUNTIF(O8:O22,"5")+COUNTIF(O8:O22,"6")+COUNTIF(O8:O22,"7")+COUNTIF(O8:O22,"8")+COUNTIF(O8:O22,"9")+COUNTIF(O8:O22,"10")+COUNTIF(O8:O22,"11")+COUNTIF(O8:O22,"12")+COUNTIF(O8:O22,"13")+COUNTIF(O8:O22,"14")+COUNTIF(O8:O22,"15"),"")</f>
        <v/>
      </c>
      <c r="P23" s="12" t="str">
        <f t="shared" si="1"/>
        <v/>
      </c>
      <c r="Q23" s="17"/>
      <c r="R23" s="13" t="str">
        <f>IF(Q23="","",VLOOKUP(Q23,LISTAS!$F$5:$H$301,2,0))</f>
        <v/>
      </c>
      <c r="S23" s="13" t="str">
        <f>IF(Q23="","",VLOOKUP(Q23,LISTAS!$F$5:$I$301,4,0))</f>
        <v/>
      </c>
      <c r="T23" s="13" t="str">
        <f t="shared" si="0"/>
        <v/>
      </c>
      <c r="U23" s="13" t="str">
        <f t="shared" si="2"/>
        <v/>
      </c>
    </row>
    <row r="24" spans="2:21" ht="18" customHeight="1" thickBot="1" x14ac:dyDescent="0.3">
      <c r="B24" s="57"/>
      <c r="C24" s="80"/>
      <c r="D24" s="39"/>
      <c r="E24" s="39"/>
      <c r="F24" s="39"/>
      <c r="G24" s="80"/>
      <c r="H24" s="39"/>
      <c r="I24" s="41"/>
      <c r="J24" s="39"/>
      <c r="K24" s="82" t="str">
        <f>IF(K23="","",VLOOKUP(K23,LISTAS!$F$5:$H$301,2,0))</f>
        <v>COLÉGIO ARBOS - SANTO ANDRÉ</v>
      </c>
      <c r="L24" s="115"/>
      <c r="M24" s="16"/>
      <c r="O24" s="11"/>
      <c r="P24" s="12"/>
      <c r="Q24" s="13"/>
      <c r="R24" s="13" t="str">
        <f>IF(Q24="","",VLOOKUP(Q24,LISTAS!$F$5:$H$301,2,0))</f>
        <v/>
      </c>
      <c r="S24" s="13" t="str">
        <f>IF(Q24="","",VLOOKUP(Q24,LISTAS!$F$5:$I$301,4,0))</f>
        <v/>
      </c>
      <c r="T24" s="13" t="str">
        <f t="shared" ref="T24:T35" si="3">IF(O24="","",IF(O24=1,400,IF(O24=2,340,IF(O24=3,300,IF(O24=4,280,IF(O24=5,270,IF(O24=6,260,IF(O24=7,250,IF(O24=8,240,IF(O24=9,200,IF(O24=10,200,IF(O24=11,200,IF(O24=12,200,IF(O24=13,200,IF(O24=14,200,IF(O24=15,200,IF(O24=16,200,IF(O24&gt;16,"",""))))))))))))))))))</f>
        <v/>
      </c>
      <c r="U24" s="13" t="str">
        <f t="shared" ref="U24:U35" si="4">IF(O24="","",IF($R$5="NÃO","",IF(O24=1,400,IF(O24=2,340,IF(O24=3,300,IF(O24=4,280,IF(O24=5,270,IF(O24=6,260,IF(O24=7,250,IF(O24=8,240,IF(O24=9,200,IF(O24=10,200,IF(O24=11,200,IF(O24=12,200,IF(O24=13,200,IF(O24=14,200,IF(O24=15,200,IF(O24=16,200,IF(O24&gt;16,"","")))))))))))))))))))</f>
        <v/>
      </c>
    </row>
    <row r="25" spans="2:21" ht="18" customHeight="1" x14ac:dyDescent="0.25">
      <c r="B25" s="57"/>
      <c r="C25" s="80"/>
      <c r="D25" s="39"/>
      <c r="E25" s="39"/>
      <c r="F25" s="39"/>
      <c r="G25" s="80"/>
      <c r="H25" s="39"/>
      <c r="I25" s="41"/>
      <c r="J25" s="42"/>
      <c r="K25" s="81" t="str">
        <f>IF(H33&lt;&gt;"",IF(H35&lt;&gt;"",IF(H33=H35,"",IF(H33&gt;H35,G33,G35)),""),"")</f>
        <v>GABRIELA TAKATA</v>
      </c>
      <c r="L25" s="114">
        <v>0</v>
      </c>
      <c r="M25" s="16"/>
      <c r="O25" s="11"/>
      <c r="P25" s="12"/>
      <c r="Q25" s="13"/>
      <c r="R25" s="13" t="str">
        <f>IF(Q25="","",VLOOKUP(Q25,LISTAS!$F$5:$H$301,2,0))</f>
        <v/>
      </c>
      <c r="S25" s="13" t="str">
        <f>IF(Q25="","",VLOOKUP(Q25,LISTAS!$F$5:$I$301,4,0))</f>
        <v/>
      </c>
      <c r="T25" s="13" t="str">
        <f t="shared" si="3"/>
        <v/>
      </c>
      <c r="U25" s="13" t="str">
        <f t="shared" si="4"/>
        <v/>
      </c>
    </row>
    <row r="26" spans="2:21" ht="18" customHeight="1" thickBot="1" x14ac:dyDescent="0.3">
      <c r="B26" s="57"/>
      <c r="C26" s="80"/>
      <c r="D26" s="39"/>
      <c r="E26" s="39"/>
      <c r="F26" s="39"/>
      <c r="G26" s="80"/>
      <c r="H26" s="39"/>
      <c r="I26" s="41"/>
      <c r="J26" s="39"/>
      <c r="K26" s="82" t="str">
        <f>IF(K25="","",VLOOKUP(K25,LISTAS!$F$5:$H$301,2,0))</f>
        <v>COLÉGIO ARBOS - SÃO BERNARDO DO CAMPO</v>
      </c>
      <c r="L26" s="115"/>
      <c r="N26" s="19"/>
      <c r="O26" s="11"/>
      <c r="P26" s="12"/>
      <c r="Q26" s="13"/>
      <c r="R26" s="13" t="str">
        <f>IF(Q26="","",VLOOKUP(Q26,LISTAS!$F$5:$H$301,2,0))</f>
        <v/>
      </c>
      <c r="S26" s="13" t="str">
        <f>IF(Q26="","",VLOOKUP(Q26,LISTAS!$F$5:$I$301,4,0))</f>
        <v/>
      </c>
      <c r="T26" s="13" t="str">
        <f t="shared" si="3"/>
        <v/>
      </c>
      <c r="U26" s="13" t="str">
        <f t="shared" si="4"/>
        <v/>
      </c>
    </row>
    <row r="27" spans="2:21" ht="18" customHeight="1" thickBot="1" x14ac:dyDescent="0.3">
      <c r="B27" s="57"/>
      <c r="C27" s="80"/>
      <c r="D27" s="39"/>
      <c r="E27" s="39"/>
      <c r="F27" s="39"/>
      <c r="G27" s="80"/>
      <c r="H27" s="39"/>
      <c r="I27" s="41"/>
      <c r="J27" s="39"/>
      <c r="K27" s="89"/>
      <c r="L27" s="14"/>
      <c r="O27" s="11"/>
      <c r="P27" s="12"/>
      <c r="Q27" s="13"/>
      <c r="R27" s="13" t="str">
        <f>IF(Q27="","",VLOOKUP(Q27,LISTAS!$F$5:$H$301,2,0))</f>
        <v/>
      </c>
      <c r="S27" s="13" t="str">
        <f>IF(Q27="","",VLOOKUP(Q27,LISTAS!$F$5:$I$301,4,0))</f>
        <v/>
      </c>
      <c r="T27" s="13" t="str">
        <f t="shared" si="3"/>
        <v/>
      </c>
      <c r="U27" s="13" t="str">
        <f t="shared" si="4"/>
        <v/>
      </c>
    </row>
    <row r="28" spans="2:21" ht="18" customHeight="1" x14ac:dyDescent="0.25">
      <c r="B28" s="113">
        <v>3</v>
      </c>
      <c r="C28" s="81" t="s">
        <v>133</v>
      </c>
      <c r="D28" s="114">
        <v>1</v>
      </c>
      <c r="E28" s="39">
        <f>IF(D28&lt;&gt;"",D28,"")</f>
        <v>1</v>
      </c>
      <c r="F28" s="39" t="str">
        <f>IF(D28&lt;&gt;"",IF(C28="","",C28),"")</f>
        <v>LETÍCIA DEL RIO TRINDADE FALCÃO</v>
      </c>
      <c r="G28" s="80">
        <f>IF(E28&lt;&gt;"",IF(E30&lt;&gt;"",SMALL(E28:F30,1),""),"")</f>
        <v>0</v>
      </c>
      <c r="H28" s="10"/>
      <c r="I28" s="15"/>
      <c r="J28" s="10"/>
      <c r="K28" s="89"/>
      <c r="L28" s="14"/>
      <c r="O28" s="11"/>
      <c r="P28" s="12"/>
      <c r="Q28" s="13"/>
      <c r="R28" s="13" t="str">
        <f>IF(Q28="","",VLOOKUP(Q28,LISTAS!$F$5:$H$301,2,0))</f>
        <v/>
      </c>
      <c r="S28" s="13" t="str">
        <f>IF(Q28="","",VLOOKUP(Q28,LISTAS!$F$5:$I$301,4,0))</f>
        <v/>
      </c>
      <c r="T28" s="13" t="str">
        <f t="shared" si="3"/>
        <v/>
      </c>
      <c r="U28" s="13" t="str">
        <f t="shared" si="4"/>
        <v/>
      </c>
    </row>
    <row r="29" spans="2:21" ht="18" customHeight="1" thickBot="1" x14ac:dyDescent="0.3">
      <c r="B29" s="113"/>
      <c r="C29" s="82" t="str">
        <f>IF(C28="","",VLOOKUP(C28,LISTAS!$F$5:$H$301,2,0))</f>
        <v>COLÉGIO ARBOS - SÃO CAETANO DO SUL</v>
      </c>
      <c r="D29" s="115"/>
      <c r="E29" s="39"/>
      <c r="F29" s="39"/>
      <c r="G29" s="80"/>
      <c r="H29" s="10"/>
      <c r="I29" s="15"/>
      <c r="J29" s="10"/>
      <c r="K29" s="89"/>
      <c r="L29" s="14"/>
      <c r="O29" s="11"/>
      <c r="P29" s="12"/>
      <c r="Q29" s="13"/>
      <c r="R29" s="13" t="str">
        <f>IF(Q29="","",VLOOKUP(Q29,LISTAS!$F$5:$H$301,2,0))</f>
        <v/>
      </c>
      <c r="S29" s="13" t="str">
        <f>IF(Q29="","",VLOOKUP(Q29,LISTAS!$F$5:$I$301,4,0))</f>
        <v/>
      </c>
      <c r="T29" s="13" t="str">
        <f t="shared" si="3"/>
        <v/>
      </c>
      <c r="U29" s="13" t="str">
        <f t="shared" si="4"/>
        <v/>
      </c>
    </row>
    <row r="30" spans="2:21" ht="18" customHeight="1" x14ac:dyDescent="0.25">
      <c r="B30" s="113">
        <v>6</v>
      </c>
      <c r="C30" s="81"/>
      <c r="D30" s="114">
        <v>0</v>
      </c>
      <c r="E30" s="40">
        <f>IF(D30&lt;&gt;"",D30,"")</f>
        <v>0</v>
      </c>
      <c r="F30" s="39" t="str">
        <f>IF(D30&lt;&gt;"",IF(C30="","",C30),"")</f>
        <v/>
      </c>
      <c r="G30" s="80" t="str">
        <f>VLOOKUP(G28,E28:F30,2,0)</f>
        <v/>
      </c>
      <c r="H30" s="10"/>
      <c r="I30" s="15"/>
      <c r="J30" s="10"/>
      <c r="K30" s="89"/>
      <c r="L30" s="14"/>
      <c r="O30" s="11"/>
      <c r="P30" s="12"/>
      <c r="Q30" s="13"/>
      <c r="R30" s="13" t="str">
        <f>IF(Q30="","",VLOOKUP(Q30,LISTAS!$F$5:$H$301,2,0))</f>
        <v/>
      </c>
      <c r="S30" s="13" t="str">
        <f>IF(Q30="","",VLOOKUP(Q30,LISTAS!$F$5:$I$301,4,0))</f>
        <v/>
      </c>
      <c r="T30" s="13" t="str">
        <f t="shared" si="3"/>
        <v/>
      </c>
      <c r="U30" s="13" t="str">
        <f t="shared" si="4"/>
        <v/>
      </c>
    </row>
    <row r="31" spans="2:21" ht="18" customHeight="1" thickBot="1" x14ac:dyDescent="0.3">
      <c r="B31" s="113"/>
      <c r="C31" s="82" t="str">
        <f>IF(C30="","",VLOOKUP(C30,LISTAS!$F$5:$H$301,2,0))</f>
        <v/>
      </c>
      <c r="D31" s="115"/>
      <c r="E31" s="41"/>
      <c r="F31" s="39"/>
      <c r="G31" s="80"/>
      <c r="H31" s="10"/>
      <c r="I31" s="15"/>
      <c r="J31" s="10"/>
      <c r="K31" s="89"/>
      <c r="L31" s="14"/>
      <c r="O31" s="11"/>
      <c r="P31" s="12"/>
      <c r="Q31" s="13"/>
      <c r="R31" s="13" t="str">
        <f>IF(Q31="","",VLOOKUP(Q31,LISTAS!$F$5:$H$301,2,0))</f>
        <v/>
      </c>
      <c r="S31" s="13" t="str">
        <f>IF(Q31="","",VLOOKUP(Q31,LISTAS!$F$5:$I$301,4,0))</f>
        <v/>
      </c>
      <c r="T31" s="13" t="str">
        <f t="shared" si="3"/>
        <v/>
      </c>
      <c r="U31" s="13" t="str">
        <f t="shared" si="4"/>
        <v/>
      </c>
    </row>
    <row r="32" spans="2:21" ht="18" customHeight="1" thickBot="1" x14ac:dyDescent="0.3">
      <c r="B32" s="57"/>
      <c r="C32" s="80"/>
      <c r="D32" s="39"/>
      <c r="E32" s="41"/>
      <c r="F32" s="39"/>
      <c r="G32" s="89"/>
      <c r="H32" s="10"/>
      <c r="I32" s="15"/>
      <c r="J32" s="10"/>
      <c r="K32" s="89"/>
      <c r="L32" s="14"/>
      <c r="O32" s="11"/>
      <c r="P32" s="12"/>
      <c r="Q32" s="13"/>
      <c r="R32" s="13" t="str">
        <f>IF(Q32="","",VLOOKUP(Q32,LISTAS!$F$5:$H$301,2,0))</f>
        <v/>
      </c>
      <c r="S32" s="13" t="str">
        <f>IF(Q32="","",VLOOKUP(Q32,LISTAS!$F$5:$I$301,4,0))</f>
        <v/>
      </c>
      <c r="T32" s="13" t="str">
        <f t="shared" si="3"/>
        <v/>
      </c>
      <c r="U32" s="13" t="str">
        <f t="shared" si="4"/>
        <v/>
      </c>
    </row>
    <row r="33" spans="2:21" ht="18" customHeight="1" x14ac:dyDescent="0.25">
      <c r="B33" s="57"/>
      <c r="C33" s="80"/>
      <c r="D33" s="39"/>
      <c r="E33" s="41"/>
      <c r="F33" s="39"/>
      <c r="G33" s="81" t="str">
        <f>IF(D28&lt;&gt;"",IF(D30&lt;&gt;"",IF(D28=D30,"",IF(D28&gt;D30,C28,C30)),""),"")</f>
        <v>LETÍCIA DEL RIO TRINDADE FALCÃO</v>
      </c>
      <c r="H33" s="114">
        <v>0</v>
      </c>
      <c r="I33" s="43">
        <f>IF(H33&lt;&gt;"",H33,"")</f>
        <v>0</v>
      </c>
      <c r="J33" s="39" t="str">
        <f>IF(H33&lt;&gt;"",IF(G33="","",G33),"")</f>
        <v>LETÍCIA DEL RIO TRINDADE FALCÃO</v>
      </c>
      <c r="K33" s="80">
        <f>IF(I33&lt;&gt;"",IF(I35&lt;&gt;"",SMALL(I33:J35,1),""),"")</f>
        <v>0</v>
      </c>
      <c r="L33" s="14"/>
      <c r="O33" s="11"/>
      <c r="P33" s="12"/>
      <c r="Q33" s="13"/>
      <c r="R33" s="13" t="str">
        <f>IF(Q33="","",VLOOKUP(Q33,LISTAS!$F$5:$H$301,2,0))</f>
        <v/>
      </c>
      <c r="S33" s="13" t="str">
        <f>IF(Q33="","",VLOOKUP(Q33,LISTAS!$F$5:$I$301,4,0))</f>
        <v/>
      </c>
      <c r="T33" s="13" t="str">
        <f t="shared" si="3"/>
        <v/>
      </c>
      <c r="U33" s="13" t="str">
        <f t="shared" si="4"/>
        <v/>
      </c>
    </row>
    <row r="34" spans="2:21" ht="18" customHeight="1" thickBot="1" x14ac:dyDescent="0.3">
      <c r="B34" s="57"/>
      <c r="C34" s="80"/>
      <c r="D34" s="39"/>
      <c r="E34" s="41"/>
      <c r="F34" s="39"/>
      <c r="G34" s="82" t="str">
        <f>IF(G33="","",VLOOKUP(G33,LISTAS!$F$5:$H$301,2,0))</f>
        <v>COLÉGIO ARBOS - SÃO CAETANO DO SUL</v>
      </c>
      <c r="H34" s="115"/>
      <c r="I34" s="44"/>
      <c r="J34" s="39"/>
      <c r="K34" s="80"/>
      <c r="L34" s="14"/>
      <c r="O34" s="11"/>
      <c r="P34" s="12"/>
      <c r="Q34" s="13"/>
      <c r="R34" s="13" t="str">
        <f>IF(Q34="","",VLOOKUP(Q34,LISTAS!$F$5:$H$301,2,0))</f>
        <v/>
      </c>
      <c r="S34" s="13" t="str">
        <f>IF(Q34="","",VLOOKUP(Q34,LISTAS!$F$5:$I$301,4,0))</f>
        <v/>
      </c>
      <c r="T34" s="13" t="str">
        <f t="shared" si="3"/>
        <v/>
      </c>
      <c r="U34" s="13" t="str">
        <f t="shared" si="4"/>
        <v/>
      </c>
    </row>
    <row r="35" spans="2:21" ht="18" customHeight="1" x14ac:dyDescent="0.25">
      <c r="B35" s="57"/>
      <c r="C35" s="80"/>
      <c r="D35" s="39"/>
      <c r="E35" s="41"/>
      <c r="F35" s="42"/>
      <c r="G35" s="81" t="str">
        <f>IF(D38&lt;&gt;"",IF(D40&lt;&gt;"",IF(D38=D40,"",IF(D38&gt;D40,C38,C40)),""),"")</f>
        <v>GABRIELA TAKATA</v>
      </c>
      <c r="H35" s="114">
        <v>1</v>
      </c>
      <c r="I35" s="44">
        <f>IF(H35&lt;&gt;"",H35,"")</f>
        <v>1</v>
      </c>
      <c r="J35" s="39" t="str">
        <f>IF(H35&lt;&gt;"",IF(G35="","",G35),"")</f>
        <v>GABRIELA TAKATA</v>
      </c>
      <c r="K35" s="80" t="str">
        <f>VLOOKUP(K33,I33:J35,2,0)</f>
        <v>LETÍCIA DEL RIO TRINDADE FALCÃO</v>
      </c>
      <c r="L35" s="14"/>
      <c r="O35" s="11"/>
      <c r="P35" s="12"/>
      <c r="Q35" s="13"/>
      <c r="R35" s="13" t="str">
        <f>IF(Q35="","",VLOOKUP(Q35,LISTAS!$F$5:$H$301,2,0))</f>
        <v/>
      </c>
      <c r="S35" s="13" t="str">
        <f>IF(Q35="","",VLOOKUP(Q35,LISTAS!$F$5:$I$301,4,0))</f>
        <v/>
      </c>
      <c r="T35" s="13" t="str">
        <f t="shared" si="3"/>
        <v/>
      </c>
      <c r="U35" s="13" t="str">
        <f t="shared" si="4"/>
        <v/>
      </c>
    </row>
    <row r="36" spans="2:21" ht="18" customHeight="1" thickBot="1" x14ac:dyDescent="0.3">
      <c r="B36" s="57"/>
      <c r="C36" s="80"/>
      <c r="D36" s="39"/>
      <c r="E36" s="41"/>
      <c r="F36" s="39"/>
      <c r="G36" s="82" t="str">
        <f>IF(G35="","",VLOOKUP(G35,LISTAS!$F$5:$H$301,2,0))</f>
        <v>COLÉGIO ARBOS - SÃO BERNARDO DO CAMPO</v>
      </c>
      <c r="H36" s="115"/>
      <c r="I36" s="39"/>
      <c r="J36" s="39"/>
      <c r="K36" s="80"/>
      <c r="L36" s="14"/>
      <c r="O36" s="11"/>
      <c r="P36" s="12"/>
      <c r="Q36" s="13"/>
      <c r="R36" s="13" t="str">
        <f>IF(Q36="","",VLOOKUP(Q36,LISTAS!$F$5:$H$301,2,0))</f>
        <v/>
      </c>
      <c r="S36" s="13" t="str">
        <f>IF(Q36="","",VLOOKUP(Q36,LISTAS!$F$5:$I$301,4,0))</f>
        <v/>
      </c>
      <c r="T36" s="13" t="str">
        <f t="shared" ref="T36:T42" si="5">IF(O36="","",IF(O36=1,400,IF(O36=2,340,IF(O36=3,300,IF(O36=4,280,IF(O36=5,270,IF(O36=6,260,IF(O36=7,250,IF(O36=8,240,IF(O36=9,200,IF(O36=10,200,IF(O36=11,200,IF(O36=12,200,IF(O36=13,200,IF(O36=14,200,IF(O36=15,200,IF(O36=16,200,IF(O36&gt;16,"",""))))))))))))))))))</f>
        <v/>
      </c>
      <c r="U36" s="13" t="str">
        <f t="shared" ref="U36:U42" si="6">IF(O36="","",IF($R$5="NÃO","",IF(O36=1,400,IF(O36=2,340,IF(O36=3,300,IF(O36=4,280,IF(O36=5,270,IF(O36=6,260,IF(O36=7,250,IF(O36=8,240,IF(O36=9,200,IF(O36=10,200,IF(O36=11,200,IF(O36=12,200,IF(O36=13,200,IF(O36=14,200,IF(O36=15,200,IF(O36=16,200,IF(O36&gt;16,"","")))))))))))))))))))</f>
        <v/>
      </c>
    </row>
    <row r="37" spans="2:21" ht="18" customHeight="1" thickBot="1" x14ac:dyDescent="0.3">
      <c r="B37" s="57"/>
      <c r="C37" s="80"/>
      <c r="D37" s="39"/>
      <c r="E37" s="41"/>
      <c r="F37" s="39"/>
      <c r="G37" s="80"/>
      <c r="H37" s="39"/>
      <c r="I37" s="39"/>
      <c r="J37" s="39"/>
      <c r="K37" s="80"/>
      <c r="L37" s="14"/>
      <c r="O37" s="11"/>
      <c r="P37" s="12"/>
      <c r="Q37" s="13"/>
      <c r="R37" s="13" t="str">
        <f>IF(Q37="","",VLOOKUP(Q37,LISTAS!$F$5:$H$301,2,0))</f>
        <v/>
      </c>
      <c r="S37" s="13" t="str">
        <f>IF(Q37="","",VLOOKUP(Q37,LISTAS!$F$5:$I$301,4,0))</f>
        <v/>
      </c>
      <c r="T37" s="13" t="str">
        <f t="shared" si="5"/>
        <v/>
      </c>
      <c r="U37" s="13" t="str">
        <f t="shared" si="6"/>
        <v/>
      </c>
    </row>
    <row r="38" spans="2:21" x14ac:dyDescent="0.25">
      <c r="B38" s="113">
        <v>2</v>
      </c>
      <c r="C38" s="81" t="s">
        <v>99</v>
      </c>
      <c r="D38" s="114">
        <v>1</v>
      </c>
      <c r="E38" s="43">
        <f>IF(D38&lt;&gt;"",D38,"")</f>
        <v>1</v>
      </c>
      <c r="F38" s="39" t="str">
        <f>IF(D38&lt;&gt;"",IF(C38="","",C38),"")</f>
        <v>GABRIELA TAKATA</v>
      </c>
      <c r="G38" s="80">
        <f>IF(E38&lt;&gt;"",IF(E40&lt;&gt;"",SMALL(E38:F40,1),""),"")</f>
        <v>0</v>
      </c>
      <c r="H38" s="39"/>
      <c r="I38" s="39"/>
      <c r="J38" s="39"/>
      <c r="K38" s="80"/>
      <c r="L38" s="14"/>
      <c r="O38" s="11"/>
      <c r="P38" s="12"/>
      <c r="Q38" s="13"/>
      <c r="R38" s="13" t="str">
        <f>IF(Q38="","",VLOOKUP(Q38,LISTAS!$F$5:$H$301,2,0))</f>
        <v/>
      </c>
      <c r="S38" s="13" t="str">
        <f>IF(Q38="","",VLOOKUP(Q38,LISTAS!$F$5:$I$301,4,0))</f>
        <v/>
      </c>
      <c r="T38" s="13" t="str">
        <f t="shared" si="5"/>
        <v/>
      </c>
      <c r="U38" s="13" t="str">
        <f t="shared" si="6"/>
        <v/>
      </c>
    </row>
    <row r="39" spans="2:21" ht="17.25" thickBot="1" x14ac:dyDescent="0.3">
      <c r="B39" s="113"/>
      <c r="C39" s="82" t="str">
        <f>IF(C38="","",VLOOKUP(C38,LISTAS!$F$5:$H$301,2,0))</f>
        <v>COLÉGIO ARBOS - SÃO BERNARDO DO CAMPO</v>
      </c>
      <c r="D39" s="115"/>
      <c r="E39" s="44"/>
      <c r="F39" s="39"/>
      <c r="G39" s="80"/>
      <c r="H39" s="39"/>
      <c r="I39" s="39"/>
      <c r="J39" s="39"/>
      <c r="K39" s="80"/>
      <c r="L39" s="14"/>
      <c r="O39" s="11"/>
      <c r="P39" s="12"/>
      <c r="Q39" s="13"/>
      <c r="R39" s="13" t="str">
        <f>IF(Q39="","",VLOOKUP(Q39,LISTAS!$F$5:$H$301,2,0))</f>
        <v/>
      </c>
      <c r="S39" s="13" t="str">
        <f>IF(Q39="","",VLOOKUP(Q39,LISTAS!$F$5:$I$301,4,0))</f>
        <v/>
      </c>
      <c r="T39" s="13" t="str">
        <f t="shared" si="5"/>
        <v/>
      </c>
      <c r="U39" s="13" t="str">
        <f t="shared" si="6"/>
        <v/>
      </c>
    </row>
    <row r="40" spans="2:21" ht="18" customHeight="1" x14ac:dyDescent="0.25">
      <c r="B40" s="113">
        <v>7</v>
      </c>
      <c r="C40" s="81"/>
      <c r="D40" s="114">
        <v>0</v>
      </c>
      <c r="E40" s="44">
        <f>IF(D40&lt;&gt;"",D40,"")</f>
        <v>0</v>
      </c>
      <c r="F40" s="39" t="str">
        <f>IF(D40&lt;&gt;"",IF(C40="","",C40),"")</f>
        <v/>
      </c>
      <c r="G40" s="80" t="str">
        <f>VLOOKUP(G38,E38:F40,2,0)</f>
        <v/>
      </c>
      <c r="H40" s="39"/>
      <c r="I40" s="39"/>
      <c r="J40" s="39"/>
      <c r="K40" s="80"/>
      <c r="L40" s="14"/>
      <c r="O40" s="11"/>
      <c r="P40" s="12"/>
      <c r="Q40" s="13"/>
      <c r="R40" s="13" t="str">
        <f>IF(Q40="","",VLOOKUP(Q40,LISTAS!$F$5:$H$301,2,0))</f>
        <v/>
      </c>
      <c r="S40" s="13" t="str">
        <f>IF(Q40="","",VLOOKUP(Q40,LISTAS!$F$5:$I$301,4,0))</f>
        <v/>
      </c>
      <c r="T40" s="13" t="str">
        <f t="shared" si="5"/>
        <v/>
      </c>
      <c r="U40" s="13" t="str">
        <f t="shared" si="6"/>
        <v/>
      </c>
    </row>
    <row r="41" spans="2:21" ht="18" customHeight="1" thickBot="1" x14ac:dyDescent="0.3">
      <c r="B41" s="113"/>
      <c r="C41" s="82" t="str">
        <f>IF(C40="","",VLOOKUP(C40,LISTAS!$F$5:$H$301,2,0))</f>
        <v/>
      </c>
      <c r="D41" s="115"/>
      <c r="E41" s="39"/>
      <c r="F41" s="39"/>
      <c r="G41" s="80"/>
      <c r="H41" s="39"/>
      <c r="I41" s="39"/>
      <c r="J41" s="39"/>
      <c r="K41" s="80"/>
      <c r="L41" s="53"/>
      <c r="O41" s="11"/>
      <c r="P41" s="12"/>
      <c r="Q41" s="13"/>
      <c r="R41" s="13" t="str">
        <f>IF(Q41="","",VLOOKUP(Q41,LISTAS!$F$5:$H$301,2,0))</f>
        <v/>
      </c>
      <c r="S41" s="13" t="str">
        <f>IF(Q41="","",VLOOKUP(Q41,LISTAS!$F$5:$I$301,4,0))</f>
        <v/>
      </c>
      <c r="T41" s="13" t="str">
        <f t="shared" si="5"/>
        <v/>
      </c>
      <c r="U41" s="13" t="str">
        <f t="shared" si="6"/>
        <v/>
      </c>
    </row>
    <row r="42" spans="2:21" ht="18" customHeight="1" x14ac:dyDescent="0.25">
      <c r="B42" s="57"/>
      <c r="C42" s="80"/>
      <c r="D42" s="39"/>
      <c r="E42" s="39"/>
      <c r="F42" s="39"/>
      <c r="G42" s="80"/>
      <c r="H42" s="39"/>
      <c r="I42" s="39"/>
      <c r="J42" s="39"/>
      <c r="K42" s="80"/>
      <c r="L42" s="53"/>
      <c r="O42" s="11"/>
      <c r="P42" s="12"/>
      <c r="Q42" s="13"/>
      <c r="R42" s="13" t="str">
        <f>IF(Q42="","",VLOOKUP(Q42,LISTAS!$F$5:$H$301,2,0))</f>
        <v/>
      </c>
      <c r="S42" s="13" t="str">
        <f>IF(Q42="","",VLOOKUP(Q42,LISTAS!$F$5:$I$301,4,0))</f>
        <v/>
      </c>
      <c r="T42" s="13" t="str">
        <f t="shared" si="5"/>
        <v/>
      </c>
      <c r="U42" s="13" t="str">
        <f t="shared" si="6"/>
        <v/>
      </c>
    </row>
    <row r="43" spans="2:21" ht="18" customHeight="1" x14ac:dyDescent="0.25">
      <c r="B43" s="58"/>
      <c r="C43" s="33"/>
      <c r="D43" s="18"/>
      <c r="E43" s="18"/>
      <c r="F43" s="18"/>
      <c r="G43" s="33"/>
      <c r="H43" s="18"/>
      <c r="I43" s="18"/>
      <c r="J43" s="18"/>
      <c r="K43" s="33"/>
      <c r="L43" s="18"/>
    </row>
    <row r="44" spans="2:21" ht="18" customHeight="1" x14ac:dyDescent="0.25">
      <c r="B44" s="117" t="s">
        <v>19</v>
      </c>
      <c r="C44" s="117"/>
      <c r="D44" s="118"/>
      <c r="E44" s="18"/>
      <c r="F44" s="18"/>
      <c r="G44" s="33"/>
      <c r="H44" s="18"/>
      <c r="I44" s="18"/>
      <c r="J44" s="18"/>
      <c r="K44" s="33"/>
      <c r="L44" s="18"/>
    </row>
    <row r="45" spans="2:21" ht="30" customHeight="1" x14ac:dyDescent="0.25">
      <c r="B45" s="126" t="s">
        <v>20</v>
      </c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O45" s="126" t="s">
        <v>4</v>
      </c>
      <c r="P45" s="126"/>
      <c r="Q45" s="126"/>
      <c r="R45" s="126"/>
      <c r="S45" s="126"/>
      <c r="T45" s="126"/>
      <c r="U45" s="126"/>
    </row>
    <row r="46" spans="2:21" ht="28.5" customHeight="1" thickBot="1" x14ac:dyDescent="0.3">
      <c r="B46" s="56"/>
      <c r="C46" s="80"/>
      <c r="D46" s="54"/>
      <c r="E46" s="54"/>
      <c r="F46" s="54"/>
      <c r="G46" s="88"/>
      <c r="H46" s="7"/>
      <c r="I46" s="7"/>
      <c r="J46" s="7"/>
      <c r="K46" s="88"/>
      <c r="L46" s="8"/>
      <c r="O46" s="124" t="s">
        <v>3</v>
      </c>
      <c r="P46" s="125"/>
      <c r="Q46" s="9" t="s">
        <v>15</v>
      </c>
      <c r="R46" s="9" t="s">
        <v>0</v>
      </c>
      <c r="S46" s="9" t="s">
        <v>16</v>
      </c>
      <c r="T46" s="9" t="s">
        <v>17</v>
      </c>
      <c r="U46" s="9" t="s">
        <v>18</v>
      </c>
    </row>
    <row r="47" spans="2:21" ht="18" customHeight="1" x14ac:dyDescent="0.25">
      <c r="B47" s="116">
        <v>9</v>
      </c>
      <c r="C47" s="83" t="s">
        <v>136</v>
      </c>
      <c r="D47" s="119">
        <v>1</v>
      </c>
      <c r="E47" s="39">
        <f>IF(D47&lt;&gt;"",D47,"")</f>
        <v>1</v>
      </c>
      <c r="F47" s="39" t="str">
        <f>IF(D47&lt;&gt;"",IF(C47="","",C47),"")</f>
        <v>LIZ DATILO</v>
      </c>
      <c r="G47" s="80">
        <f>IF(E47&lt;&gt;"",IF(E49&lt;&gt;"",SMALL(E47:F49,1),""),"")</f>
        <v>0</v>
      </c>
      <c r="H47" s="10"/>
      <c r="I47" s="10"/>
      <c r="J47" s="10"/>
      <c r="K47" s="89"/>
      <c r="L47" s="14"/>
      <c r="O47" s="11">
        <f>IF(Q47&lt;&gt;"",1,"")</f>
        <v>1</v>
      </c>
      <c r="P47" s="12" t="str">
        <f>IF(O47&lt;&gt;"","LUGAR","")</f>
        <v>LUGAR</v>
      </c>
      <c r="Q47" s="13" t="str">
        <f>IF(L62&lt;&gt;"",IF(L64&lt;&gt;"",IF(L62=L64,"",IF(L62&gt;L64,K62,K64)),""),"")</f>
        <v>YASMIN HARUMI SERIKAWA MORI</v>
      </c>
      <c r="R47" s="13" t="str">
        <f>IF(Q47="","",VLOOKUP(Q47,LISTAS!$F$5:$H$301,2,0))</f>
        <v>COLÉGIO ARBOS - SÃO CAETANO DO SUL</v>
      </c>
      <c r="S47" s="13">
        <f>IF(Q47="","",VLOOKUP(Q47,LISTAS!$F$5:$I$301,4,0))</f>
        <v>0</v>
      </c>
      <c r="T47" s="13">
        <f>IF(O47="","",IF(O47=1,180,IF(O47=2,170,IF(O47=3,150,IF(O47=4,140,IF(O47=5,135,IF(O47=6,130,IF(O47=7,120,IF(O47=8,110,IF(O47=9,105,IF(O47=10,105,IF(O47=11,105,IF(O47=12,105,IF(O47=13,105,IF(O47=14,105,IF(O47=15,105,IF(O47=16,105,IF(O47&gt;16,"",""))))))))))))))))))</f>
        <v>180</v>
      </c>
      <c r="U47" s="13">
        <f>IF(O47="","",IF($R$5="NÃO","",IF(O47=1,180,IF(O47=2,170,IF(O47=3,150,IF(O47=4,140,IF(O47=5,135,IF(O47=6,130,IF(O47=7,120,IF(O47=8,110,IF(O47=9,105,IF(O47=10,105,IF(O47=11,105,IF(O47=12,105,IF(O47=13,105,IF(O47=14,105,IF(O47=15,105,IF(O47=16,105,IF(O47&gt;16,"","")))))))))))))))))))</f>
        <v>180</v>
      </c>
    </row>
    <row r="48" spans="2:21" ht="18" customHeight="1" thickBot="1" x14ac:dyDescent="0.3">
      <c r="B48" s="116"/>
      <c r="C48" s="84" t="str">
        <f>IF(C47="","",VLOOKUP(C47,LISTAS!$F$5:$H$301,2,0))</f>
        <v>LICEU JARDIM</v>
      </c>
      <c r="D48" s="115"/>
      <c r="E48" s="39"/>
      <c r="F48" s="39"/>
      <c r="G48" s="80"/>
      <c r="H48" s="10"/>
      <c r="I48" s="10"/>
      <c r="J48" s="10"/>
      <c r="K48" s="89"/>
      <c r="L48" s="14"/>
      <c r="O48" s="11">
        <f>IF(Q48&lt;&gt;"",1+COUNTIF(O47,"1"),"")</f>
        <v>2</v>
      </c>
      <c r="P48" s="12" t="str">
        <f t="shared" ref="P48:P62" si="7">IF(O48&lt;&gt;"","LUGAR","")</f>
        <v>LUGAR</v>
      </c>
      <c r="Q48" s="13" t="str">
        <f>IF(L62&lt;&gt;"",IF(L64&lt;&gt;"",IF(L62=L64,"",IF(L62&lt;L64,K62,K64)),""),"")</f>
        <v>LIZ DATILO</v>
      </c>
      <c r="R48" s="13" t="str">
        <f>IF(Q48="","",VLOOKUP(Q48,LISTAS!$F$5:$H$301,2,0))</f>
        <v>LICEU JARDIM</v>
      </c>
      <c r="S48" s="13">
        <f>IF(Q48="","",VLOOKUP(Q48,LISTAS!$F$5:$I$301,4,0))</f>
        <v>0</v>
      </c>
      <c r="T48" s="13">
        <f t="shared" ref="T48:T62" si="8">IF(O48="","",IF(O48=1,180,IF(O48=2,170,IF(O48=3,150,IF(O48=4,140,IF(O48=5,135,IF(O48=6,130,IF(O48=7,120,IF(O48=8,110,IF(O48=9,105,IF(O48=10,105,IF(O48=11,105,IF(O48=12,105,IF(O48=13,105,IF(O48=14,105,IF(O48=15,105,IF(O48=16,105,IF(O48&gt;16,"",""))))))))))))))))))</f>
        <v>170</v>
      </c>
      <c r="U48" s="13">
        <f t="shared" ref="U48:U62" si="9">IF(O48="","",IF($R$5="NÃO","",IF(O48=1,180,IF(O48=2,170,IF(O48=3,150,IF(O48=4,140,IF(O48=5,135,IF(O48=6,130,IF(O48=7,120,IF(O48=8,110,IF(O48=9,105,IF(O48=10,105,IF(O48=11,105,IF(O48=12,105,IF(O48=13,105,IF(O48=14,105,IF(O48=15,105,IF(O48=16,105,IF(O48&gt;16,"","")))))))))))))))))))</f>
        <v>170</v>
      </c>
    </row>
    <row r="49" spans="2:21" ht="18" customHeight="1" x14ac:dyDescent="0.25">
      <c r="B49" s="113">
        <v>16</v>
      </c>
      <c r="C49" s="83"/>
      <c r="D49" s="114">
        <v>0</v>
      </c>
      <c r="E49" s="40">
        <f>IF(D49&lt;&gt;"",D49,"")</f>
        <v>0</v>
      </c>
      <c r="F49" s="39" t="str">
        <f>IF(D49&lt;&gt;"",IF(C49="","",C49),"")</f>
        <v/>
      </c>
      <c r="G49" s="80" t="str">
        <f>VLOOKUP(G47,E47:F49,2,0)</f>
        <v/>
      </c>
      <c r="H49" s="10"/>
      <c r="I49" s="10"/>
      <c r="J49" s="10"/>
      <c r="K49" s="89"/>
      <c r="L49" s="14"/>
      <c r="O49" s="11">
        <f>IF(Q49&lt;&gt;"",1+COUNTIF(O47:O48,"1")+COUNTIF(O47:O48,"2"),"")</f>
        <v>3</v>
      </c>
      <c r="P49" s="12" t="str">
        <f t="shared" si="7"/>
        <v>LUGAR</v>
      </c>
      <c r="Q49" s="17" t="str">
        <f>IF(Q47&lt;&gt;"",IF(G52=Q47,G54,IF(G54=Q47,G52,IF(G72=Q47,G74,IF(G74=Q47,G72)))),"")</f>
        <v>CLOE VIEIRA</v>
      </c>
      <c r="R49" s="13" t="str">
        <f>IF(Q49="","",VLOOKUP(Q49,LISTAS!$F$5:$H$301,2,0))</f>
        <v>LICEU JARDIM</v>
      </c>
      <c r="S49" s="13">
        <f>IF(Q49="","",VLOOKUP(Q49,LISTAS!$F$5:$I$301,4,0))</f>
        <v>0</v>
      </c>
      <c r="T49" s="13">
        <f t="shared" si="8"/>
        <v>150</v>
      </c>
      <c r="U49" s="13">
        <f t="shared" si="9"/>
        <v>150</v>
      </c>
    </row>
    <row r="50" spans="2:21" ht="18" customHeight="1" thickBot="1" x14ac:dyDescent="0.3">
      <c r="B50" s="113"/>
      <c r="C50" s="84" t="str">
        <f>IF(C49="","",VLOOKUP(C49,LISTAS!$F$5:$H$301,2,0))</f>
        <v/>
      </c>
      <c r="D50" s="115"/>
      <c r="E50" s="41"/>
      <c r="F50" s="39"/>
      <c r="G50" s="80"/>
      <c r="H50" s="10"/>
      <c r="I50" s="10"/>
      <c r="J50" s="10"/>
      <c r="K50" s="89"/>
      <c r="L50" s="14"/>
      <c r="O50" s="11">
        <f>IF(Q50&lt;&gt;"",1+COUNTIF(O47:O49,"1")+COUNTIF(O47:O49,"2")+COUNTIF(O47:O49,"3"),"")</f>
        <v>4</v>
      </c>
      <c r="P50" s="12" t="str">
        <f t="shared" si="7"/>
        <v>LUGAR</v>
      </c>
      <c r="Q50" s="17" t="str">
        <f>IF(Q48&lt;&gt;"",IF(G52=Q48,G54,IF(G54=Q48,G52,IF(G72=Q48,G74,IF(G74=Q48,G72)))),"")</f>
        <v>BEATRIZ CALEGARI DE ALMEIDA</v>
      </c>
      <c r="R50" s="13" t="str">
        <f>IF(Q50="","",VLOOKUP(Q50,LISTAS!$F$5:$H$301,2,0))</f>
        <v>COLÉGIO ARBOS - SÃO CAETANO DO SUL</v>
      </c>
      <c r="S50" s="13">
        <f>IF(Q50="","",VLOOKUP(Q50,LISTAS!$F$5:$I$301,4,0))</f>
        <v>0</v>
      </c>
      <c r="T50" s="13">
        <f t="shared" si="8"/>
        <v>140</v>
      </c>
      <c r="U50" s="13">
        <f t="shared" si="9"/>
        <v>140</v>
      </c>
    </row>
    <row r="51" spans="2:21" ht="18" customHeight="1" thickBot="1" x14ac:dyDescent="0.3">
      <c r="B51" s="57"/>
      <c r="C51" s="80"/>
      <c r="D51" s="39"/>
      <c r="E51" s="41"/>
      <c r="F51" s="39"/>
      <c r="G51" s="80"/>
      <c r="H51" s="10"/>
      <c r="I51" s="10"/>
      <c r="J51" s="10"/>
      <c r="K51" s="89"/>
      <c r="L51" s="14"/>
      <c r="O51" s="11">
        <f>IF(Q51&lt;&gt;"",1+COUNTIF(O47:O50,"1")+COUNTIF(O47:O50,"2")+COUNTIF(O47:O50,"3")+COUNTIF(O47:O50,"4"),"")</f>
        <v>5</v>
      </c>
      <c r="P51" s="12" t="str">
        <f t="shared" si="7"/>
        <v>LUGAR</v>
      </c>
      <c r="Q51" s="17">
        <f>IF(Q47&lt;&gt;"",IF(C47=Q47,C49,IF(C49=Q47,C47,IF(C57=Q47,C59,IF(C59=Q47,C57,IF(C67=Q47,C69,IF(C69=Q47,C67,IF(C77=Q47,C79,IF(C79=Q47,C77)))))))),"")</f>
        <v>0</v>
      </c>
      <c r="R51" s="13" t="e">
        <f>IF(Q51="","",VLOOKUP(Q51,LISTAS!$F$5:$H$301,2,0))</f>
        <v>#N/A</v>
      </c>
      <c r="S51" s="13" t="e">
        <f>IF(Q51="","",VLOOKUP(Q51,LISTAS!$F$5:$I$301,4,0))</f>
        <v>#N/A</v>
      </c>
      <c r="T51" s="13">
        <f t="shared" si="8"/>
        <v>135</v>
      </c>
      <c r="U51" s="13">
        <f t="shared" si="9"/>
        <v>135</v>
      </c>
    </row>
    <row r="52" spans="2:21" ht="18" customHeight="1" x14ac:dyDescent="0.25">
      <c r="B52" s="57"/>
      <c r="C52" s="80"/>
      <c r="D52" s="39"/>
      <c r="E52" s="41"/>
      <c r="F52" s="39"/>
      <c r="G52" s="83" t="str">
        <f>IF(D47&lt;&gt;"",IF(D49&lt;&gt;"",IF(D47=D49,"",IF(D47&gt;D49,C47,C49)),""),"")</f>
        <v>LIZ DATILO</v>
      </c>
      <c r="H52" s="114">
        <v>1</v>
      </c>
      <c r="I52" s="39">
        <f>IF(H52&lt;&gt;"",H52,"")</f>
        <v>1</v>
      </c>
      <c r="J52" s="39" t="str">
        <f>IF(H52&lt;&gt;"",IF(G52="","",G52),"")</f>
        <v>LIZ DATILO</v>
      </c>
      <c r="K52" s="80">
        <f>IF(I52&lt;&gt;"",IF(I54&lt;&gt;"",SMALL(I52:J54,1),""),"")</f>
        <v>0</v>
      </c>
      <c r="L52" s="14"/>
      <c r="N52" s="19"/>
      <c r="O52" s="11">
        <f>IF(Q52&lt;&gt;"",1+COUNTIF(O47:O51,"1")+COUNTIF(O47:O51,"2")+COUNTIF(O47:O51,"3")+COUNTIF(O47:O51,"4")+COUNTIF(O47:O51,"5"),"")</f>
        <v>6</v>
      </c>
      <c r="P52" s="12" t="str">
        <f t="shared" si="7"/>
        <v>LUGAR</v>
      </c>
      <c r="Q52" s="17">
        <f>IF(Q48&lt;&gt;"",IF(C47=Q48,C49,IF(C49=Q48,C47,IF(C57=Q48,C59,IF(C59=Q48,C57,IF(C67=Q48,C69,IF(C69=Q48,C67,IF(C77=Q48,C79,IF(C79=Q48,C77)))))))),"")</f>
        <v>0</v>
      </c>
      <c r="R52" s="13" t="e">
        <f>IF(Q52="","",VLOOKUP(Q52,LISTAS!$F$5:$H$301,2,0))</f>
        <v>#N/A</v>
      </c>
      <c r="S52" s="13" t="e">
        <f>IF(Q52="","",VLOOKUP(Q52,LISTAS!$F$5:$I$301,4,0))</f>
        <v>#N/A</v>
      </c>
      <c r="T52" s="13">
        <f t="shared" si="8"/>
        <v>130</v>
      </c>
      <c r="U52" s="13">
        <f t="shared" si="9"/>
        <v>130</v>
      </c>
    </row>
    <row r="53" spans="2:21" ht="18" customHeight="1" thickBot="1" x14ac:dyDescent="0.3">
      <c r="B53" s="57"/>
      <c r="C53" s="80"/>
      <c r="D53" s="39"/>
      <c r="E53" s="41"/>
      <c r="F53" s="39"/>
      <c r="G53" s="84" t="str">
        <f>IF(G52="","",VLOOKUP(G52,LISTAS!$F$5:$H$301,2,0))</f>
        <v>LICEU JARDIM</v>
      </c>
      <c r="H53" s="115"/>
      <c r="I53" s="39"/>
      <c r="J53" s="39"/>
      <c r="K53" s="80"/>
      <c r="L53" s="14"/>
      <c r="N53" s="19"/>
      <c r="O53" s="11">
        <f>IF(Q53&lt;&gt;"",1+COUNTIF(O47:O52,"1")+COUNTIF(O47:O52,"2")+COUNTIF(O47:O52,"3")+COUNTIF(O47:O52,"4")+COUNTIF(O47:O52,"5")+COUNTIF(O47:O52,"6"),"")</f>
        <v>7</v>
      </c>
      <c r="P53" s="12" t="str">
        <f t="shared" si="7"/>
        <v>LUGAR</v>
      </c>
      <c r="Q53" s="17">
        <f>IF(Q49&lt;&gt;"",IF(C47=Q49,C49,IF(C49=Q49,C47,IF(C57=Q49,C59,IF(C59=Q49,C57,IF(C67=Q49,C69,IF(C69=Q49,C67,IF(C77=Q49,C79,IF(C79=Q49,C77)))))))),"")</f>
        <v>0</v>
      </c>
      <c r="R53" s="13" t="e">
        <f>IF(Q53="","",VLOOKUP(Q53,LISTAS!$F$5:$H$301,2,0))</f>
        <v>#N/A</v>
      </c>
      <c r="S53" s="13" t="e">
        <f>IF(Q53="","",VLOOKUP(Q53,LISTAS!$F$5:$I$301,4,0))</f>
        <v>#N/A</v>
      </c>
      <c r="T53" s="13">
        <f t="shared" si="8"/>
        <v>120</v>
      </c>
      <c r="U53" s="13">
        <f t="shared" si="9"/>
        <v>120</v>
      </c>
    </row>
    <row r="54" spans="2:21" ht="18" customHeight="1" x14ac:dyDescent="0.25">
      <c r="B54" s="57"/>
      <c r="C54" s="80"/>
      <c r="D54" s="39"/>
      <c r="E54" s="41"/>
      <c r="F54" s="42"/>
      <c r="G54" s="83" t="str">
        <f>IF(D57&lt;&gt;"",IF(D59&lt;&gt;"",IF(D57=D59,"",IF(D57&gt;D59,C57,C59)),""),"")</f>
        <v>BEATRIZ CALEGARI DE ALMEIDA</v>
      </c>
      <c r="H54" s="114">
        <v>0</v>
      </c>
      <c r="I54" s="40">
        <f>IF(H54&lt;&gt;"",H54,"")</f>
        <v>0</v>
      </c>
      <c r="J54" s="39" t="str">
        <f>IF(H54&lt;&gt;"",IF(G54="","",G54),"")</f>
        <v>BEATRIZ CALEGARI DE ALMEIDA</v>
      </c>
      <c r="K54" s="80" t="str">
        <f>VLOOKUP(K52,I52:J54,2,0)</f>
        <v>BEATRIZ CALEGARI DE ALMEIDA</v>
      </c>
      <c r="L54" s="14"/>
      <c r="M54" s="16"/>
      <c r="O54" s="11">
        <f>IF(Q54&lt;&gt;"",1+COUNTIF(O47:O53,"1")+COUNTIF(O47:O53,"2")+COUNTIF(O47:O53,"3")+COUNTIF(O47:O53,"4")+COUNTIF(O47:O53,"5")+COUNTIF(O47:O53,"6")+COUNTIF(O47:O53,"7"),"")</f>
        <v>8</v>
      </c>
      <c r="P54" s="12" t="str">
        <f t="shared" si="7"/>
        <v>LUGAR</v>
      </c>
      <c r="Q54" s="17">
        <f>IF(Q50&lt;&gt;"",IF(C47=Q50,C49,IF(C49=Q50,C47,IF(C57=Q50,C59,IF(C59=Q50,C57,IF(C67=Q50,C69,IF(C69=Q50,C67,IF(C77=Q50,C79,IF(C79=Q50,C77)))))))),"")</f>
        <v>0</v>
      </c>
      <c r="R54" s="13" t="e">
        <f>IF(Q54="","",VLOOKUP(Q54,LISTAS!$F$5:$H$301,2,0))</f>
        <v>#N/A</v>
      </c>
      <c r="S54" s="13" t="e">
        <f>IF(Q54="","",VLOOKUP(Q54,LISTAS!$F$5:$I$301,4,0))</f>
        <v>#N/A</v>
      </c>
      <c r="T54" s="13">
        <f t="shared" si="8"/>
        <v>110</v>
      </c>
      <c r="U54" s="13">
        <f t="shared" si="9"/>
        <v>110</v>
      </c>
    </row>
    <row r="55" spans="2:21" ht="18" customHeight="1" thickBot="1" x14ac:dyDescent="0.3">
      <c r="B55" s="57"/>
      <c r="C55" s="80"/>
      <c r="D55" s="39"/>
      <c r="E55" s="41"/>
      <c r="F55" s="39"/>
      <c r="G55" s="84" t="str">
        <f>IF(G54="","",VLOOKUP(G54,LISTAS!$F$5:$H$301,2,0))</f>
        <v>COLÉGIO ARBOS - SÃO CAETANO DO SUL</v>
      </c>
      <c r="H55" s="115"/>
      <c r="I55" s="41"/>
      <c r="J55" s="39"/>
      <c r="K55" s="80"/>
      <c r="L55" s="14"/>
      <c r="M55" s="16"/>
      <c r="O55" s="11" t="str">
        <f>IF(Q55&lt;&gt;"",1+COUNTIF(O47:O54,"1")+COUNTIF(O47:O54,"2")+COUNTIF(O47:O54,"3")+COUNTIF(O47:O54,"4")+COUNTIF(O47:O54,"5")+COUNTIF(O47:O54,"6")+COUNTIF(O47:O54,"7")+COUNTIF(O47:O54,"8"),"")</f>
        <v/>
      </c>
      <c r="P55" s="12" t="str">
        <f t="shared" si="7"/>
        <v/>
      </c>
      <c r="Q55" s="17"/>
      <c r="R55" s="13" t="str">
        <f>IF(Q55="","",VLOOKUP(Q55,LISTAS!$F$5:$H$301,2,0))</f>
        <v/>
      </c>
      <c r="S55" s="13" t="str">
        <f>IF(Q55="","",VLOOKUP(Q55,LISTAS!$F$5:$I$301,4,0))</f>
        <v/>
      </c>
      <c r="T55" s="13" t="str">
        <f t="shared" si="8"/>
        <v/>
      </c>
      <c r="U55" s="13" t="str">
        <f t="shared" si="9"/>
        <v/>
      </c>
    </row>
    <row r="56" spans="2:21" ht="18" customHeight="1" thickBot="1" x14ac:dyDescent="0.3">
      <c r="B56" s="57"/>
      <c r="C56" s="80"/>
      <c r="D56" s="39"/>
      <c r="E56" s="41"/>
      <c r="F56" s="39"/>
      <c r="G56" s="89"/>
      <c r="H56" s="10"/>
      <c r="I56" s="41"/>
      <c r="J56" s="39"/>
      <c r="K56" s="80"/>
      <c r="L56" s="14"/>
      <c r="M56" s="16"/>
      <c r="O56" s="11" t="str">
        <f>IF(Q56&lt;&gt;"",1+COUNTIF(O47:O55,"1")+COUNTIF(O47:O55,"2")+COUNTIF(O47:O55,"3")+COUNTIF(O47:O55,"4")+COUNTIF(O47:O55,"5")+COUNTIF(O47:O55,"6")+COUNTIF(O47:O55,"7")+COUNTIF(O47:O55,"8")+COUNTIF(O47:O55,"9"),"")</f>
        <v/>
      </c>
      <c r="P56" s="12" t="str">
        <f t="shared" si="7"/>
        <v/>
      </c>
      <c r="Q56" s="17"/>
      <c r="R56" s="13" t="str">
        <f>IF(Q56="","",VLOOKUP(Q56,LISTAS!$F$5:$H$301,2,0))</f>
        <v/>
      </c>
      <c r="S56" s="13" t="str">
        <f>IF(Q56="","",VLOOKUP(Q56,LISTAS!$F$5:$I$301,4,0))</f>
        <v/>
      </c>
      <c r="T56" s="13" t="str">
        <f t="shared" si="8"/>
        <v/>
      </c>
      <c r="U56" s="13" t="str">
        <f t="shared" si="9"/>
        <v/>
      </c>
    </row>
    <row r="57" spans="2:21" ht="18" customHeight="1" x14ac:dyDescent="0.25">
      <c r="B57" s="113">
        <v>12</v>
      </c>
      <c r="C57" s="83" t="s">
        <v>67</v>
      </c>
      <c r="D57" s="114">
        <v>1</v>
      </c>
      <c r="E57" s="43">
        <f>IF(D57&lt;&gt;"",D57,"")</f>
        <v>1</v>
      </c>
      <c r="F57" s="39" t="str">
        <f>IF(D57&lt;&gt;"",IF(C57="","",C57),"")</f>
        <v>BEATRIZ CALEGARI DE ALMEIDA</v>
      </c>
      <c r="G57" s="80">
        <f>IF(E57&lt;&gt;"",IF(E59&lt;&gt;"",SMALL(E57:F59,1),""),"")</f>
        <v>0</v>
      </c>
      <c r="H57" s="10"/>
      <c r="I57" s="15"/>
      <c r="J57" s="10"/>
      <c r="K57" s="89"/>
      <c r="L57" s="14"/>
      <c r="M57" s="16"/>
      <c r="O57" s="11" t="str">
        <f>IF(Q57&lt;&gt;"",1+COUNTIF(O47:O56,"1")+COUNTIF(O47:O56,"2")+COUNTIF(O47:O56,"3")+COUNTIF(O47:O56,"4")+COUNTIF(O47:O56,"5")+COUNTIF(O47:O56,"6")+COUNTIF(O47:O56,"7")+COUNTIF(O47:O56,"8")+COUNTIF(O47:O56,"9")+COUNTIF(O47:O56,"10"),"")</f>
        <v/>
      </c>
      <c r="P57" s="12" t="str">
        <f t="shared" si="7"/>
        <v/>
      </c>
      <c r="Q57" s="17"/>
      <c r="R57" s="13" t="str">
        <f>IF(Q57="","",VLOOKUP(Q57,LISTAS!$F$5:$H$301,2,0))</f>
        <v/>
      </c>
      <c r="S57" s="13" t="str">
        <f>IF(Q57="","",VLOOKUP(Q57,LISTAS!$F$5:$I$301,4,0))</f>
        <v/>
      </c>
      <c r="T57" s="13" t="str">
        <f t="shared" si="8"/>
        <v/>
      </c>
      <c r="U57" s="13" t="str">
        <f t="shared" si="9"/>
        <v/>
      </c>
    </row>
    <row r="58" spans="2:21" ht="18" customHeight="1" thickBot="1" x14ac:dyDescent="0.3">
      <c r="B58" s="113"/>
      <c r="C58" s="84" t="str">
        <f>IF(C57="","",VLOOKUP(C57,LISTAS!$F$5:$H$301,2,0))</f>
        <v>COLÉGIO ARBOS - SÃO CAETANO DO SUL</v>
      </c>
      <c r="D58" s="115"/>
      <c r="E58" s="44"/>
      <c r="F58" s="39"/>
      <c r="G58" s="80"/>
      <c r="H58" s="10"/>
      <c r="I58" s="15"/>
      <c r="J58" s="10"/>
      <c r="K58" s="89"/>
      <c r="L58" s="14"/>
      <c r="M58" s="16"/>
      <c r="O58" s="11" t="str">
        <f>IF(Q58&lt;&gt;"",1+COUNTIF(O47:O57,"1")+COUNTIF(O47:O57,"2")+COUNTIF(O47:O57,"3")+COUNTIF(O47:O57,"4")+COUNTIF(O47:O57,"5")+COUNTIF(O47:O57,"6")+COUNTIF(O47:O57,"7")+COUNTIF(O47:O57,"8")+COUNTIF(O47:O57,"9")+COUNTIF(O47:O57,"10")+COUNTIF(O47:O57,"11"),"")</f>
        <v/>
      </c>
      <c r="P58" s="12" t="str">
        <f t="shared" si="7"/>
        <v/>
      </c>
      <c r="Q58" s="17"/>
      <c r="R58" s="13" t="str">
        <f>IF(Q58="","",VLOOKUP(Q58,LISTAS!$F$5:$H$301,2,0))</f>
        <v/>
      </c>
      <c r="S58" s="13" t="str">
        <f>IF(Q58="","",VLOOKUP(Q58,LISTAS!$F$5:$I$301,4,0))</f>
        <v/>
      </c>
      <c r="T58" s="13" t="str">
        <f t="shared" si="8"/>
        <v/>
      </c>
      <c r="U58" s="13" t="str">
        <f t="shared" si="9"/>
        <v/>
      </c>
    </row>
    <row r="59" spans="2:21" ht="18" customHeight="1" x14ac:dyDescent="0.25">
      <c r="B59" s="113">
        <v>13</v>
      </c>
      <c r="C59" s="83"/>
      <c r="D59" s="114">
        <v>0</v>
      </c>
      <c r="E59" s="44">
        <f>IF(D59&lt;&gt;"",D59,"")</f>
        <v>0</v>
      </c>
      <c r="F59" s="39" t="str">
        <f>IF(D59&lt;&gt;"",IF(C59="","",C59),"")</f>
        <v/>
      </c>
      <c r="G59" s="80" t="str">
        <f>VLOOKUP(G57,E57:F59,2,0)</f>
        <v/>
      </c>
      <c r="H59" s="10"/>
      <c r="I59" s="15"/>
      <c r="J59" s="10"/>
      <c r="K59" s="89"/>
      <c r="L59" s="14"/>
      <c r="O59" s="11" t="str">
        <f>IF(Q59&lt;&gt;"",1+COUNTIF(O47:O58,"1")+COUNTIF(O47:O58,"2")+COUNTIF(O47:O58,"3")+COUNTIF(O47:O58,"4")+COUNTIF(O47:O58,"5")+COUNTIF(O47:O58,"6")+COUNTIF(O47:O58,"7")+COUNTIF(O47:O58,"8")+COUNTIF(O47:O58,"9")+COUNTIF(O47:O58,"10")+COUNTIF(O47:O58,"11")+COUNTIF(O47:O58,"12"),"")</f>
        <v/>
      </c>
      <c r="P59" s="12" t="str">
        <f t="shared" si="7"/>
        <v/>
      </c>
      <c r="Q59" s="17"/>
      <c r="R59" s="13" t="str">
        <f>IF(Q59="","",VLOOKUP(Q59,LISTAS!$F$5:$H$301,2,0))</f>
        <v/>
      </c>
      <c r="S59" s="13" t="str">
        <f>IF(Q59="","",VLOOKUP(Q59,LISTAS!$F$5:$I$301,4,0))</f>
        <v/>
      </c>
      <c r="T59" s="13" t="str">
        <f t="shared" si="8"/>
        <v/>
      </c>
      <c r="U59" s="13" t="str">
        <f t="shared" si="9"/>
        <v/>
      </c>
    </row>
    <row r="60" spans="2:21" ht="18" customHeight="1" thickBot="1" x14ac:dyDescent="0.3">
      <c r="B60" s="113"/>
      <c r="C60" s="84" t="str">
        <f>IF(C59="","",VLOOKUP(C59,LISTAS!$F$5:$H$301,2,0))</f>
        <v/>
      </c>
      <c r="D60" s="115"/>
      <c r="E60" s="39"/>
      <c r="F60" s="39"/>
      <c r="G60" s="80"/>
      <c r="H60" s="10"/>
      <c r="I60" s="15"/>
      <c r="J60" s="10"/>
      <c r="K60" s="89"/>
      <c r="L60" s="14"/>
      <c r="O60" s="11" t="str">
        <f>IF(Q60&lt;&gt;"",1+COUNTIF(O47:O59,"1")+COUNTIF(O47:O59,"2")+COUNTIF(O47:O59,"3")+COUNTIF(O47:O59,"4")+COUNTIF(O47:O59,"5")+COUNTIF(O47:O59,"6")+COUNTIF(O47:O59,"7")+COUNTIF(O47:O59,"8")+COUNTIF(O47:O59,"9")+COUNTIF(O47:O59,"10")+COUNTIF(O47:O59,"11")+COUNTIF(O47:O59,"12")+COUNTIF(O47:O59,"13"),"")</f>
        <v/>
      </c>
      <c r="P60" s="12" t="str">
        <f t="shared" si="7"/>
        <v/>
      </c>
      <c r="Q60" s="17"/>
      <c r="R60" s="13" t="str">
        <f>IF(Q60="","",VLOOKUP(Q60,LISTAS!$F$5:$H$301,2,0))</f>
        <v/>
      </c>
      <c r="S60" s="13" t="str">
        <f>IF(Q60="","",VLOOKUP(Q60,LISTAS!$F$5:$I$301,4,0))</f>
        <v/>
      </c>
      <c r="T60" s="13" t="str">
        <f t="shared" si="8"/>
        <v/>
      </c>
      <c r="U60" s="13" t="str">
        <f t="shared" si="9"/>
        <v/>
      </c>
    </row>
    <row r="61" spans="2:21" ht="18" customHeight="1" thickBot="1" x14ac:dyDescent="0.3">
      <c r="B61" s="57"/>
      <c r="C61" s="80"/>
      <c r="D61" s="39"/>
      <c r="E61" s="39"/>
      <c r="F61" s="39"/>
      <c r="G61" s="80"/>
      <c r="H61" s="39"/>
      <c r="I61" s="41"/>
      <c r="J61" s="39"/>
      <c r="K61" s="89"/>
      <c r="L61" s="14"/>
      <c r="O61" s="11" t="str">
        <f>IF(Q61&lt;&gt;"",1+COUNTIF(O47:O60,"1")+COUNTIF(O47:O60,"2")+COUNTIF(O47:O60,"3")+COUNTIF(O47:O60,"4")+COUNTIF(O47:O60,"5")+COUNTIF(O47:O60,"6")+COUNTIF(O47:O60,"7")+COUNTIF(O47:O60,"8")+COUNTIF(O47:O60,"9")+COUNTIF(O47:O60,"10")+COUNTIF(O47:O60,"11")+COUNTIF(O47:O60,"12")+COUNTIF(O47:O60,"13")+COUNTIF(O47:O60,"14"),"")</f>
        <v/>
      </c>
      <c r="P61" s="12" t="str">
        <f t="shared" si="7"/>
        <v/>
      </c>
      <c r="Q61" s="17"/>
      <c r="R61" s="13" t="str">
        <f>IF(Q61="","",VLOOKUP(Q61,LISTAS!$F$5:$H$301,2,0))</f>
        <v/>
      </c>
      <c r="S61" s="13" t="str">
        <f>IF(Q61="","",VLOOKUP(Q61,LISTAS!$F$5:$I$301,4,0))</f>
        <v/>
      </c>
      <c r="T61" s="13" t="str">
        <f t="shared" si="8"/>
        <v/>
      </c>
      <c r="U61" s="13" t="str">
        <f t="shared" si="9"/>
        <v/>
      </c>
    </row>
    <row r="62" spans="2:21" ht="18" customHeight="1" x14ac:dyDescent="0.25">
      <c r="B62" s="57"/>
      <c r="C62" s="80"/>
      <c r="D62" s="39"/>
      <c r="E62" s="39"/>
      <c r="F62" s="39"/>
      <c r="G62" s="80"/>
      <c r="H62" s="39"/>
      <c r="I62" s="41"/>
      <c r="J62" s="39"/>
      <c r="K62" s="83" t="str">
        <f>IF(H52&lt;&gt;"",IF(H54&lt;&gt;"",IF(H52=H54,"",IF(H52&gt;H54,G52,G54)),""),"")</f>
        <v>LIZ DATILO</v>
      </c>
      <c r="L62" s="114">
        <v>0</v>
      </c>
      <c r="O62" s="11" t="str">
        <f>IF(Q62&lt;&gt;"",1+COUNTIF(O47:O61,"1")+COUNTIF(O47:O61,"2")+COUNTIF(O47:O61,"3")+COUNTIF(O47:O61,"4")+COUNTIF(O47:O61,"5")+COUNTIF(O47:O61,"6")+COUNTIF(O47:O61,"7")+COUNTIF(O47:O61,"8")+COUNTIF(O47:O61,"9")+COUNTIF(O47:O61,"10")+COUNTIF(O47:O61,"11")+COUNTIF(O47:O61,"12")+COUNTIF(O47:O61,"13")+COUNTIF(O47:O61,"14")+COUNTIF(O47:O61,"15"),"")</f>
        <v/>
      </c>
      <c r="P62" s="12" t="str">
        <f t="shared" si="7"/>
        <v/>
      </c>
      <c r="Q62" s="17"/>
      <c r="R62" s="13" t="str">
        <f>IF(Q62="","",VLOOKUP(Q62,LISTAS!$F$5:$H$301,2,0))</f>
        <v/>
      </c>
      <c r="S62" s="13" t="str">
        <f>IF(Q62="","",VLOOKUP(Q62,LISTAS!$F$5:$I$301,4,0))</f>
        <v/>
      </c>
      <c r="T62" s="13" t="str">
        <f t="shared" si="8"/>
        <v/>
      </c>
      <c r="U62" s="13" t="str">
        <f t="shared" si="9"/>
        <v/>
      </c>
    </row>
    <row r="63" spans="2:21" ht="18" customHeight="1" thickBot="1" x14ac:dyDescent="0.3">
      <c r="B63" s="57"/>
      <c r="C63" s="80"/>
      <c r="D63" s="39"/>
      <c r="E63" s="39"/>
      <c r="F63" s="39"/>
      <c r="G63" s="80"/>
      <c r="H63" s="39"/>
      <c r="I63" s="41"/>
      <c r="J63" s="39"/>
      <c r="K63" s="84" t="str">
        <f>IF(K62="","",VLOOKUP(K62,LISTAS!$F$5:$H$301,2,0))</f>
        <v>LICEU JARDIM</v>
      </c>
      <c r="L63" s="115"/>
      <c r="O63" s="11"/>
      <c r="P63" s="12"/>
      <c r="Q63" s="13"/>
      <c r="R63" s="13" t="str">
        <f>IF(Q63="","",VLOOKUP(Q63,LISTAS!$F$5:$H$301,2,0))</f>
        <v/>
      </c>
      <c r="S63" s="13" t="str">
        <f>IF(Q63="","",VLOOKUP(Q63,LISTAS!$F$5:$I$301,4,0))</f>
        <v/>
      </c>
      <c r="T63" s="13"/>
      <c r="U63" s="13"/>
    </row>
    <row r="64" spans="2:21" ht="18" customHeight="1" x14ac:dyDescent="0.25">
      <c r="B64" s="57"/>
      <c r="C64" s="80"/>
      <c r="D64" s="39"/>
      <c r="E64" s="39"/>
      <c r="F64" s="39"/>
      <c r="G64" s="80"/>
      <c r="H64" s="39"/>
      <c r="I64" s="41"/>
      <c r="J64" s="42"/>
      <c r="K64" s="83" t="str">
        <f>IF(H72&lt;&gt;"",IF(H74&lt;&gt;"",IF(H72=H74,"",IF(H72&gt;H74,G72,G74)),""),"")</f>
        <v>YASMIN HARUMI SERIKAWA MORI</v>
      </c>
      <c r="L64" s="114">
        <v>1</v>
      </c>
      <c r="O64" s="11"/>
      <c r="P64" s="12"/>
      <c r="Q64" s="13"/>
      <c r="R64" s="13" t="str">
        <f>IF(Q64="","",VLOOKUP(Q64,LISTAS!$F$5:$H$301,2,0))</f>
        <v/>
      </c>
      <c r="S64" s="13" t="str">
        <f>IF(Q64="","",VLOOKUP(Q64,LISTAS!$F$5:$I$301,4,0))</f>
        <v/>
      </c>
      <c r="T64" s="13"/>
      <c r="U64" s="13"/>
    </row>
    <row r="65" spans="2:21" ht="18" customHeight="1" thickBot="1" x14ac:dyDescent="0.3">
      <c r="B65" s="57"/>
      <c r="C65" s="80"/>
      <c r="D65" s="39"/>
      <c r="E65" s="39"/>
      <c r="F65" s="39"/>
      <c r="G65" s="80"/>
      <c r="H65" s="39"/>
      <c r="I65" s="41"/>
      <c r="J65" s="39"/>
      <c r="K65" s="84" t="str">
        <f>IF(K64="","",VLOOKUP(K64,LISTAS!$F$5:$H$301,2,0))</f>
        <v>COLÉGIO ARBOS - SÃO CAETANO DO SUL</v>
      </c>
      <c r="L65" s="115"/>
      <c r="O65" s="11"/>
      <c r="P65" s="12"/>
      <c r="Q65" s="13"/>
      <c r="R65" s="13" t="str">
        <f>IF(Q65="","",VLOOKUP(Q65,LISTAS!$F$5:$H$301,2,0))</f>
        <v/>
      </c>
      <c r="S65" s="13" t="str">
        <f>IF(Q65="","",VLOOKUP(Q65,LISTAS!$F$5:$I$301,4,0))</f>
        <v/>
      </c>
      <c r="T65" s="13"/>
      <c r="U65" s="13"/>
    </row>
    <row r="66" spans="2:21" ht="18" customHeight="1" thickBot="1" x14ac:dyDescent="0.3">
      <c r="B66" s="57"/>
      <c r="C66" s="80"/>
      <c r="D66" s="39"/>
      <c r="E66" s="39"/>
      <c r="F66" s="39"/>
      <c r="G66" s="80"/>
      <c r="H66" s="39"/>
      <c r="I66" s="41"/>
      <c r="J66" s="39"/>
      <c r="K66" s="89"/>
      <c r="L66" s="14"/>
      <c r="O66" s="11"/>
      <c r="P66" s="12"/>
      <c r="Q66" s="13"/>
      <c r="R66" s="13" t="str">
        <f>IF(Q66="","",VLOOKUP(Q66,LISTAS!$F$5:$H$301,2,0))</f>
        <v/>
      </c>
      <c r="S66" s="13" t="str">
        <f>IF(Q66="","",VLOOKUP(Q66,LISTAS!$F$5:$I$301,4,0))</f>
        <v/>
      </c>
      <c r="T66" s="13"/>
      <c r="U66" s="13"/>
    </row>
    <row r="67" spans="2:21" ht="18" customHeight="1" x14ac:dyDescent="0.25">
      <c r="B67" s="113">
        <v>11</v>
      </c>
      <c r="C67" s="83" t="s">
        <v>198</v>
      </c>
      <c r="D67" s="114">
        <v>1</v>
      </c>
      <c r="E67" s="39">
        <f>IF(D67&lt;&gt;"",D67,"")</f>
        <v>1</v>
      </c>
      <c r="F67" s="39" t="str">
        <f>IF(D67&lt;&gt;"",IF(C67="","",C67),"")</f>
        <v>YASMIN HARUMI SERIKAWA MORI</v>
      </c>
      <c r="G67" s="80">
        <f>IF(E67&lt;&gt;"",IF(E69&lt;&gt;"",SMALL(E67:F69,1),""),"")</f>
        <v>0</v>
      </c>
      <c r="H67" s="10"/>
      <c r="I67" s="15"/>
      <c r="J67" s="10"/>
      <c r="K67" s="89"/>
      <c r="L67" s="14"/>
      <c r="O67" s="11"/>
      <c r="P67" s="12"/>
      <c r="Q67" s="13"/>
      <c r="R67" s="13" t="str">
        <f>IF(Q67="","",VLOOKUP(Q67,LISTAS!$F$5:$H$301,2,0))</f>
        <v/>
      </c>
      <c r="S67" s="13" t="str">
        <f>IF(Q67="","",VLOOKUP(Q67,LISTAS!$F$5:$I$301,4,0))</f>
        <v/>
      </c>
      <c r="T67" s="13"/>
      <c r="U67" s="13"/>
    </row>
    <row r="68" spans="2:21" ht="18" customHeight="1" thickBot="1" x14ac:dyDescent="0.3">
      <c r="B68" s="113"/>
      <c r="C68" s="84" t="str">
        <f>IF(C67="","",VLOOKUP(C67,LISTAS!$F$5:$H$301,2,0))</f>
        <v>COLÉGIO ARBOS - SÃO CAETANO DO SUL</v>
      </c>
      <c r="D68" s="115"/>
      <c r="E68" s="39"/>
      <c r="F68" s="39"/>
      <c r="G68" s="80"/>
      <c r="H68" s="10"/>
      <c r="I68" s="15"/>
      <c r="J68" s="10"/>
      <c r="K68" s="89"/>
      <c r="L68" s="14"/>
      <c r="O68" s="11"/>
      <c r="P68" s="12"/>
      <c r="Q68" s="13"/>
      <c r="R68" s="13" t="str">
        <f>IF(Q68="","",VLOOKUP(Q68,LISTAS!$F$5:$H$301,2,0))</f>
        <v/>
      </c>
      <c r="S68" s="13" t="str">
        <f>IF(Q68="","",VLOOKUP(Q68,LISTAS!$F$5:$I$301,4,0))</f>
        <v/>
      </c>
      <c r="T68" s="13"/>
      <c r="U68" s="13"/>
    </row>
    <row r="69" spans="2:21" ht="18" customHeight="1" x14ac:dyDescent="0.25">
      <c r="B69" s="113">
        <v>14</v>
      </c>
      <c r="C69" s="83"/>
      <c r="D69" s="114">
        <v>0</v>
      </c>
      <c r="E69" s="40">
        <f>IF(D69&lt;&gt;"",D69,"")</f>
        <v>0</v>
      </c>
      <c r="F69" s="39" t="str">
        <f>IF(D69&lt;&gt;"",IF(C69="","",C69),"")</f>
        <v/>
      </c>
      <c r="G69" s="80" t="str">
        <f>VLOOKUP(G67,E67:F69,2,0)</f>
        <v/>
      </c>
      <c r="H69" s="10"/>
      <c r="I69" s="15"/>
      <c r="J69" s="10"/>
      <c r="K69" s="89"/>
      <c r="L69" s="14"/>
      <c r="O69" s="11"/>
      <c r="P69" s="12"/>
      <c r="Q69" s="13"/>
      <c r="R69" s="13" t="str">
        <f>IF(Q69="","",VLOOKUP(Q69,LISTAS!$F$5:$H$301,2,0))</f>
        <v/>
      </c>
      <c r="S69" s="13" t="str">
        <f>IF(Q69="","",VLOOKUP(Q69,LISTAS!$F$5:$I$301,4,0))</f>
        <v/>
      </c>
      <c r="T69" s="13"/>
      <c r="U69" s="13"/>
    </row>
    <row r="70" spans="2:21" ht="18" customHeight="1" thickBot="1" x14ac:dyDescent="0.3">
      <c r="B70" s="113"/>
      <c r="C70" s="84" t="str">
        <f>IF(C69="","",VLOOKUP(C69,LISTAS!$F$5:$H$301,2,0))</f>
        <v/>
      </c>
      <c r="D70" s="115"/>
      <c r="E70" s="41"/>
      <c r="F70" s="39"/>
      <c r="G70" s="80"/>
      <c r="H70" s="10"/>
      <c r="I70" s="15"/>
      <c r="J70" s="10"/>
      <c r="K70" s="89"/>
      <c r="L70" s="14"/>
      <c r="O70" s="11"/>
      <c r="P70" s="12"/>
      <c r="Q70" s="13"/>
      <c r="R70" s="13" t="str">
        <f>IF(Q70="","",VLOOKUP(Q70,LISTAS!$F$5:$H$301,2,0))</f>
        <v/>
      </c>
      <c r="S70" s="13" t="str">
        <f>IF(Q70="","",VLOOKUP(Q70,LISTAS!$F$5:$I$301,4,0))</f>
        <v/>
      </c>
      <c r="T70" s="13"/>
      <c r="U70" s="13"/>
    </row>
    <row r="71" spans="2:21" ht="18" customHeight="1" thickBot="1" x14ac:dyDescent="0.3">
      <c r="B71" s="57"/>
      <c r="C71" s="80"/>
      <c r="D71" s="39"/>
      <c r="E71" s="41"/>
      <c r="F71" s="39"/>
      <c r="G71" s="89"/>
      <c r="H71" s="10"/>
      <c r="I71" s="15"/>
      <c r="J71" s="10"/>
      <c r="K71" s="89"/>
      <c r="L71" s="14"/>
      <c r="O71" s="11"/>
      <c r="P71" s="12"/>
      <c r="Q71" s="13"/>
      <c r="R71" s="13" t="str">
        <f>IF(Q71="","",VLOOKUP(Q71,LISTAS!$F$5:$H$301,2,0))</f>
        <v/>
      </c>
      <c r="S71" s="13" t="str">
        <f>IF(Q71="","",VLOOKUP(Q71,LISTAS!$F$5:$I$301,4,0))</f>
        <v/>
      </c>
      <c r="T71" s="13"/>
      <c r="U71" s="13"/>
    </row>
    <row r="72" spans="2:21" ht="18" customHeight="1" x14ac:dyDescent="0.25">
      <c r="B72" s="57"/>
      <c r="C72" s="80"/>
      <c r="D72" s="39"/>
      <c r="E72" s="41"/>
      <c r="F72" s="39"/>
      <c r="G72" s="83" t="str">
        <f>IF(D67&lt;&gt;"",IF(D69&lt;&gt;"",IF(D67=D69,"",IF(D67&gt;D69,C67,C69)),""),"")</f>
        <v>YASMIN HARUMI SERIKAWA MORI</v>
      </c>
      <c r="H72" s="114">
        <v>1</v>
      </c>
      <c r="I72" s="43">
        <f>IF(H72&lt;&gt;"",H72,"")</f>
        <v>1</v>
      </c>
      <c r="J72" s="39" t="str">
        <f>IF(H72&lt;&gt;"",IF(G72="","",G72),"")</f>
        <v>YASMIN HARUMI SERIKAWA MORI</v>
      </c>
      <c r="K72" s="80">
        <f>IF(I72&lt;&gt;"",IF(I74&lt;&gt;"",SMALL(I72:J74,1),""),"")</f>
        <v>0</v>
      </c>
      <c r="L72" s="14"/>
      <c r="O72" s="11"/>
      <c r="P72" s="12"/>
      <c r="Q72" s="13"/>
      <c r="R72" s="13" t="str">
        <f>IF(Q72="","",VLOOKUP(Q72,LISTAS!$F$5:$H$301,2,0))</f>
        <v/>
      </c>
      <c r="S72" s="13" t="str">
        <f>IF(Q72="","",VLOOKUP(Q72,LISTAS!$F$5:$I$301,4,0))</f>
        <v/>
      </c>
      <c r="T72" s="13"/>
      <c r="U72" s="13"/>
    </row>
    <row r="73" spans="2:21" ht="17.25" thickBot="1" x14ac:dyDescent="0.3">
      <c r="B73" s="57"/>
      <c r="C73" s="80"/>
      <c r="D73" s="39"/>
      <c r="E73" s="41"/>
      <c r="F73" s="39"/>
      <c r="G73" s="84" t="str">
        <f>IF(G72="","",VLOOKUP(G72,LISTAS!$F$5:$H$301,2,0))</f>
        <v>COLÉGIO ARBOS - SÃO CAETANO DO SUL</v>
      </c>
      <c r="H73" s="115"/>
      <c r="I73" s="44"/>
      <c r="J73" s="39"/>
      <c r="K73" s="80"/>
      <c r="L73" s="14"/>
      <c r="O73" s="11"/>
      <c r="P73" s="12"/>
      <c r="Q73" s="13"/>
      <c r="R73" s="13" t="str">
        <f>IF(Q73="","",VLOOKUP(Q73,LISTAS!$F$5:$H$301,2,0))</f>
        <v/>
      </c>
      <c r="S73" s="13" t="str">
        <f>IF(Q73="","",VLOOKUP(Q73,LISTAS!$F$5:$I$301,4,0))</f>
        <v/>
      </c>
      <c r="T73" s="13"/>
      <c r="U73" s="13"/>
    </row>
    <row r="74" spans="2:21" x14ac:dyDescent="0.25">
      <c r="B74" s="57"/>
      <c r="C74" s="80"/>
      <c r="D74" s="39"/>
      <c r="E74" s="41"/>
      <c r="F74" s="42"/>
      <c r="G74" s="83" t="str">
        <f>IF(D77&lt;&gt;"",IF(D79&lt;&gt;"",IF(D77=D79,"",IF(D77&gt;D79,C77,C79)),""),"")</f>
        <v>CLOE VIEIRA</v>
      </c>
      <c r="H74" s="114">
        <v>0</v>
      </c>
      <c r="I74" s="44">
        <f>IF(H74&lt;&gt;"",H74,"")</f>
        <v>0</v>
      </c>
      <c r="J74" s="39" t="str">
        <f>IF(H74&lt;&gt;"",IF(G74="","",G74),"")</f>
        <v>CLOE VIEIRA</v>
      </c>
      <c r="K74" s="80" t="str">
        <f>VLOOKUP(K72,I72:J74,2,0)</f>
        <v>CLOE VIEIRA</v>
      </c>
      <c r="L74" s="14"/>
      <c r="O74" s="11"/>
      <c r="P74" s="12"/>
      <c r="Q74" s="13"/>
      <c r="R74" s="13" t="str">
        <f>IF(Q74="","",VLOOKUP(Q74,LISTAS!$F$5:$H$301,2,0))</f>
        <v/>
      </c>
      <c r="S74" s="13" t="str">
        <f>IF(Q74="","",VLOOKUP(Q74,LISTAS!$F$5:$I$301,4,0))</f>
        <v/>
      </c>
      <c r="T74" s="13"/>
      <c r="U74" s="13"/>
    </row>
    <row r="75" spans="2:21" ht="18" customHeight="1" thickBot="1" x14ac:dyDescent="0.3">
      <c r="B75" s="57"/>
      <c r="C75" s="80"/>
      <c r="D75" s="39"/>
      <c r="E75" s="41"/>
      <c r="F75" s="39"/>
      <c r="G75" s="84" t="str">
        <f>IF(G74="","",VLOOKUP(G74,LISTAS!$F$5:$H$301,2,0))</f>
        <v>LICEU JARDIM</v>
      </c>
      <c r="H75" s="115"/>
      <c r="I75" s="39"/>
      <c r="J75" s="39"/>
      <c r="K75" s="80"/>
      <c r="L75" s="14"/>
      <c r="O75" s="11"/>
      <c r="P75" s="12"/>
      <c r="Q75" s="13"/>
      <c r="R75" s="13" t="str">
        <f>IF(Q75="","",VLOOKUP(Q75,LISTAS!$F$5:$H$301,2,0))</f>
        <v/>
      </c>
      <c r="S75" s="13" t="str">
        <f>IF(Q75="","",VLOOKUP(Q75,LISTAS!$F$5:$I$301,4,0))</f>
        <v/>
      </c>
      <c r="T75" s="13"/>
      <c r="U75" s="13"/>
    </row>
    <row r="76" spans="2:21" ht="18" customHeight="1" thickBot="1" x14ac:dyDescent="0.3">
      <c r="B76" s="57"/>
      <c r="C76" s="80"/>
      <c r="D76" s="39"/>
      <c r="E76" s="41"/>
      <c r="F76" s="39"/>
      <c r="G76" s="80"/>
      <c r="H76" s="39"/>
      <c r="I76" s="39"/>
      <c r="J76" s="39"/>
      <c r="K76" s="80"/>
      <c r="L76" s="14"/>
      <c r="O76" s="11"/>
      <c r="P76" s="12"/>
      <c r="Q76" s="13"/>
      <c r="R76" s="13" t="str">
        <f>IF(Q76="","",VLOOKUP(Q76,LISTAS!$F$5:$H$301,2,0))</f>
        <v/>
      </c>
      <c r="S76" s="13" t="str">
        <f>IF(Q76="","",VLOOKUP(Q76,LISTAS!$F$5:$I$301,4,0))</f>
        <v/>
      </c>
      <c r="T76" s="13"/>
      <c r="U76" s="13"/>
    </row>
    <row r="77" spans="2:21" ht="18" customHeight="1" x14ac:dyDescent="0.25">
      <c r="B77" s="113">
        <v>10</v>
      </c>
      <c r="C77" s="83" t="s">
        <v>75</v>
      </c>
      <c r="D77" s="114">
        <v>1</v>
      </c>
      <c r="E77" s="43">
        <f>IF(D77&lt;&gt;"",D77,"")</f>
        <v>1</v>
      </c>
      <c r="F77" s="39" t="str">
        <f>IF(D77&lt;&gt;"",IF(C77="","",C77),"")</f>
        <v>CLOE VIEIRA</v>
      </c>
      <c r="G77" s="80">
        <f>IF(E77&lt;&gt;"",IF(E79&lt;&gt;"",SMALL(E77:F79,1),""),"")</f>
        <v>0</v>
      </c>
      <c r="H77" s="39"/>
      <c r="I77" s="39"/>
      <c r="J77" s="39"/>
      <c r="K77" s="80"/>
      <c r="L77" s="14"/>
      <c r="O77" s="11"/>
      <c r="P77" s="12"/>
      <c r="Q77" s="13"/>
      <c r="R77" s="13" t="str">
        <f>IF(Q77="","",VLOOKUP(Q77,LISTAS!$F$5:$H$301,2,0))</f>
        <v/>
      </c>
      <c r="S77" s="13" t="str">
        <f>IF(Q77="","",VLOOKUP(Q77,LISTAS!$F$5:$I$301,4,0))</f>
        <v/>
      </c>
      <c r="T77" s="13"/>
      <c r="U77" s="13"/>
    </row>
    <row r="78" spans="2:21" ht="18" customHeight="1" thickBot="1" x14ac:dyDescent="0.3">
      <c r="B78" s="113"/>
      <c r="C78" s="84" t="str">
        <f>IF(C77="","",VLOOKUP(C77,LISTAS!$F$5:$H$301,2,0))</f>
        <v>LICEU JARDIM</v>
      </c>
      <c r="D78" s="115"/>
      <c r="E78" s="44"/>
      <c r="F78" s="39"/>
      <c r="G78" s="80"/>
      <c r="H78" s="39"/>
      <c r="I78" s="39"/>
      <c r="J78" s="39"/>
      <c r="K78" s="80"/>
      <c r="L78" s="14"/>
      <c r="O78" s="11"/>
      <c r="P78" s="12"/>
      <c r="Q78" s="13"/>
      <c r="R78" s="13" t="str">
        <f>IF(Q78="","",VLOOKUP(Q78,LISTAS!$F$5:$H$301,2,0))</f>
        <v/>
      </c>
      <c r="S78" s="13" t="str">
        <f>IF(Q78="","",VLOOKUP(Q78,LISTAS!$F$5:$I$301,4,0))</f>
        <v/>
      </c>
      <c r="T78" s="13"/>
      <c r="U78" s="13"/>
    </row>
    <row r="79" spans="2:21" ht="18" customHeight="1" x14ac:dyDescent="0.25">
      <c r="B79" s="113">
        <v>15</v>
      </c>
      <c r="C79" s="83"/>
      <c r="D79" s="114">
        <v>0</v>
      </c>
      <c r="E79" s="44">
        <f>IF(D79&lt;&gt;"",D79,"")</f>
        <v>0</v>
      </c>
      <c r="F79" s="39" t="str">
        <f>IF(D79&lt;&gt;"",IF(C79="","",C79),"")</f>
        <v/>
      </c>
      <c r="G79" s="80" t="str">
        <f>VLOOKUP(G77,E77:F79,2,0)</f>
        <v/>
      </c>
      <c r="H79" s="39"/>
      <c r="I79" s="39"/>
      <c r="J79" s="39"/>
      <c r="K79" s="80"/>
      <c r="L79" s="14"/>
      <c r="O79" s="11"/>
      <c r="P79" s="12"/>
      <c r="Q79" s="13"/>
      <c r="R79" s="13" t="str">
        <f>IF(Q79="","",VLOOKUP(Q79,LISTAS!$F$5:$H$301,2,0))</f>
        <v/>
      </c>
      <c r="S79" s="13" t="str">
        <f>IF(Q79="","",VLOOKUP(Q79,LISTAS!$F$5:$I$301,4,0))</f>
        <v/>
      </c>
      <c r="T79" s="13"/>
      <c r="U79" s="13"/>
    </row>
    <row r="80" spans="2:21" ht="18" customHeight="1" thickBot="1" x14ac:dyDescent="0.3">
      <c r="B80" s="113"/>
      <c r="C80" s="84" t="str">
        <f>IF(C79="","",VLOOKUP(C79,LISTAS!$F$5:$H$301,2,0))</f>
        <v/>
      </c>
      <c r="D80" s="115"/>
      <c r="E80" s="39"/>
      <c r="F80" s="39"/>
      <c r="G80" s="80"/>
      <c r="H80" s="39"/>
      <c r="I80" s="39"/>
      <c r="J80" s="39"/>
      <c r="K80" s="80"/>
      <c r="L80" s="53"/>
      <c r="O80" s="11"/>
      <c r="P80" s="12"/>
      <c r="Q80" s="13"/>
      <c r="R80" s="13" t="str">
        <f>IF(Q80="","",VLOOKUP(Q80,LISTAS!$F$5:$H$301,2,0))</f>
        <v/>
      </c>
      <c r="S80" s="13" t="str">
        <f>IF(Q80="","",VLOOKUP(Q80,LISTAS!$F$5:$I$301,4,0))</f>
        <v/>
      </c>
      <c r="T80" s="13"/>
      <c r="U80" s="13"/>
    </row>
    <row r="81" spans="2:21" ht="18" customHeight="1" x14ac:dyDescent="0.25">
      <c r="B81" s="57"/>
      <c r="C81" s="80"/>
      <c r="D81" s="39"/>
      <c r="E81" s="39"/>
      <c r="F81" s="39"/>
      <c r="G81" s="80"/>
      <c r="H81" s="39"/>
      <c r="I81" s="39"/>
      <c r="J81" s="39"/>
      <c r="K81" s="80"/>
      <c r="L81" s="53"/>
      <c r="O81" s="11"/>
      <c r="P81" s="12"/>
      <c r="Q81" s="13"/>
      <c r="R81" s="13" t="str">
        <f>IF(Q81="","",VLOOKUP(Q81,LISTAS!$F$5:$H$301,2,0))</f>
        <v/>
      </c>
      <c r="S81" s="13" t="str">
        <f>IF(Q81="","",VLOOKUP(Q81,LISTAS!$F$5:$I$301,4,0))</f>
        <v/>
      </c>
      <c r="T81" s="13"/>
      <c r="U81" s="13"/>
    </row>
    <row r="82" spans="2:21" ht="18" customHeight="1" x14ac:dyDescent="0.25">
      <c r="B82" s="58"/>
      <c r="C82" s="33"/>
      <c r="D82" s="18"/>
      <c r="E82" s="18"/>
      <c r="F82" s="18"/>
      <c r="G82" s="33"/>
      <c r="H82" s="18"/>
      <c r="I82" s="18"/>
      <c r="J82" s="18"/>
      <c r="K82" s="33"/>
      <c r="L82" s="18"/>
    </row>
    <row r="83" spans="2:21" ht="18" customHeight="1" x14ac:dyDescent="0.25">
      <c r="B83" s="58"/>
      <c r="C83" s="33"/>
      <c r="D83" s="18"/>
      <c r="E83" s="18"/>
      <c r="F83" s="18"/>
      <c r="G83" s="33"/>
      <c r="H83" s="18"/>
      <c r="I83" s="18"/>
      <c r="J83" s="18"/>
      <c r="K83" s="33"/>
      <c r="L83" s="18"/>
    </row>
    <row r="84" spans="2:21" ht="30" customHeight="1" x14ac:dyDescent="0.25">
      <c r="B84" s="127" t="s">
        <v>22</v>
      </c>
      <c r="C84" s="128"/>
      <c r="D84" s="128"/>
      <c r="E84" s="128"/>
      <c r="F84" s="128"/>
      <c r="G84" s="128"/>
      <c r="H84" s="128"/>
      <c r="I84" s="128"/>
      <c r="J84" s="128"/>
      <c r="K84" s="128"/>
      <c r="L84" s="129"/>
      <c r="O84" s="130" t="s">
        <v>23</v>
      </c>
      <c r="P84" s="130"/>
      <c r="Q84" s="130"/>
      <c r="R84" s="130"/>
      <c r="S84" s="130"/>
      <c r="T84" s="130"/>
      <c r="U84" s="130"/>
    </row>
    <row r="85" spans="2:21" ht="28.5" customHeight="1" thickBot="1" x14ac:dyDescent="0.3">
      <c r="B85" s="56"/>
      <c r="C85" s="80"/>
      <c r="D85" s="54"/>
      <c r="E85" s="54"/>
      <c r="F85" s="54"/>
      <c r="G85" s="88"/>
      <c r="H85" s="7"/>
      <c r="I85" s="7"/>
      <c r="J85" s="7"/>
      <c r="K85" s="88"/>
      <c r="L85" s="8"/>
      <c r="O85" s="124" t="s">
        <v>3</v>
      </c>
      <c r="P85" s="125"/>
      <c r="Q85" s="9" t="s">
        <v>15</v>
      </c>
      <c r="R85" s="9" t="s">
        <v>0</v>
      </c>
      <c r="S85" s="9" t="s">
        <v>16</v>
      </c>
      <c r="T85" s="9" t="s">
        <v>17</v>
      </c>
      <c r="U85" s="9" t="s">
        <v>18</v>
      </c>
    </row>
    <row r="86" spans="2:21" ht="18" customHeight="1" x14ac:dyDescent="0.25">
      <c r="B86" s="116">
        <v>17</v>
      </c>
      <c r="C86" s="85"/>
      <c r="D86" s="114">
        <v>0</v>
      </c>
      <c r="E86" s="39">
        <f>IF(D86&lt;&gt;"",D86,"")</f>
        <v>0</v>
      </c>
      <c r="F86" s="39" t="str">
        <f>IF(D86&lt;&gt;"",IF(C86="","",C86),"")</f>
        <v/>
      </c>
      <c r="G86" s="80">
        <f>IF(E86&lt;&gt;"",IF(E88&lt;&gt;"",SMALL(E86:F88,1),""),"")</f>
        <v>0</v>
      </c>
      <c r="H86" s="10"/>
      <c r="I86" s="10"/>
      <c r="J86" s="10"/>
      <c r="K86" s="89"/>
      <c r="L86" s="14"/>
      <c r="O86" s="11" t="str">
        <f>IF(Q86&lt;&gt;"",1,"")</f>
        <v/>
      </c>
      <c r="P86" s="12" t="str">
        <f>IF(O86&lt;&gt;"","LUGAR","")</f>
        <v/>
      </c>
      <c r="Q86" s="13" t="str">
        <f>IF(L101&lt;&gt;"",IF(L103&lt;&gt;"",IF(L101=L103,"",IF(L101&gt;L103,K101,K103)),""),"")</f>
        <v/>
      </c>
      <c r="R86" s="13" t="str">
        <f>IF(Q86="","",VLOOKUP(Q86,LISTAS!$F$5:$H$301,2,0))</f>
        <v/>
      </c>
      <c r="S86" s="13" t="str">
        <f>IF(Q86="","",VLOOKUP(Q86,LISTAS!$F$5:$I$301,4,0))</f>
        <v/>
      </c>
      <c r="T86" s="13" t="str">
        <f>IF(O86="","",IF(O86=1,100,IF(O86=2,80,IF(O86=3,70,IF(O86=4,50,IF(O86=5,45,IF(O86=6,40,IF(O86=7,35,IF(O86=8,30,IF(O86=9,28,IF(O86=10,28,IF(O86=11,28,IF(O86=12,28,IF(O86=13,28,IF(O86=14,28,IF(O86=15,28,IF(O86=16,28,IF(O86&gt;16,"",""))))))))))))))))))</f>
        <v/>
      </c>
      <c r="U86" s="13" t="str">
        <f>IF(O86="","",IF($R$5="NÃO","",IF(O86=1,100,IF(O86=2,80,IF(O86=3,70,IF(O86=4,50,IF(O86=5,45,IF(O86=6,40,IF(O86=7,35,IF(O86=8,30,IF(O86=9,28,IF(O86=10,28,IF(O86=11,28,IF(O86=12,28,IF(O86=13,28,IF(O86=14,28,IF(O86=15,28,IF(O86=16,28,IF(O86&gt;16,"","")))))))))))))))))))</f>
        <v/>
      </c>
    </row>
    <row r="87" spans="2:21" ht="18" customHeight="1" thickBot="1" x14ac:dyDescent="0.3">
      <c r="B87" s="116"/>
      <c r="C87" s="86" t="str">
        <f>IF(C86="","",VLOOKUP(C86,LISTAS!$F$5:$H$301,2,0))</f>
        <v/>
      </c>
      <c r="D87" s="115"/>
      <c r="E87" s="39"/>
      <c r="F87" s="39"/>
      <c r="G87" s="80"/>
      <c r="H87" s="10"/>
      <c r="I87" s="10"/>
      <c r="J87" s="10"/>
      <c r="K87" s="89"/>
      <c r="L87" s="14"/>
      <c r="O87" s="11" t="str">
        <f>IF(Q87&lt;&gt;"",1+COUNTIF(O86,"1"),"")</f>
        <v/>
      </c>
      <c r="P87" s="12" t="str">
        <f t="shared" ref="P87:P101" si="10">IF(O87&lt;&gt;"","LUGAR","")</f>
        <v/>
      </c>
      <c r="Q87" s="13" t="str">
        <f>IF(L101&lt;&gt;"",IF(L103&lt;&gt;"",IF(L101=L103,"",IF(L101&lt;L103,K101,K103)),""),"")</f>
        <v/>
      </c>
      <c r="R87" s="13" t="str">
        <f>IF(Q87="","",VLOOKUP(Q87,LISTAS!$F$5:$H$301,2,0))</f>
        <v/>
      </c>
      <c r="S87" s="13" t="str">
        <f>IF(Q87="","",VLOOKUP(Q87,LISTAS!$F$5:$I$301,4,0))</f>
        <v/>
      </c>
      <c r="T87" s="13" t="str">
        <f t="shared" ref="T87:T101" si="11">IF(O87="","",IF(O87=1,100,IF(O87=2,80,IF(O87=3,70,IF(O87=4,50,IF(O87=5,45,IF(O87=6,40,IF(O87=7,35,IF(O87=8,30,IF(O87=9,28,IF(O87=10,28,IF(O87=11,28,IF(O87=12,28,IF(O87=13,28,IF(O87=14,28,IF(O87=15,28,IF(O87=16,28,IF(O87&gt;16,"",""))))))))))))))))))</f>
        <v/>
      </c>
      <c r="U87" s="13" t="str">
        <f t="shared" ref="U87:U101" si="12">IF(O87="","",IF($R$5="NÃO","",IF(O87=1,100,IF(O87=2,80,IF(O87=3,70,IF(O87=4,50,IF(O87=5,45,IF(O87=6,40,IF(O87=7,35,IF(O87=8,30,IF(O87=9,28,IF(O87=10,28,IF(O87=11,28,IF(O87=12,28,IF(O87=13,28,IF(O87=14,28,IF(O87=15,28,IF(O87=16,28,IF(O87&gt;16,"","")))))))))))))))))))</f>
        <v/>
      </c>
    </row>
    <row r="88" spans="2:21" ht="18" customHeight="1" x14ac:dyDescent="0.25">
      <c r="B88" s="113">
        <v>24</v>
      </c>
      <c r="C88" s="85"/>
      <c r="D88" s="114">
        <v>0</v>
      </c>
      <c r="E88" s="40">
        <f>IF(D88&lt;&gt;"",D88,"")</f>
        <v>0</v>
      </c>
      <c r="F88" s="39" t="str">
        <f>IF(D88&lt;&gt;"",IF(C88="","",C88),"")</f>
        <v/>
      </c>
      <c r="G88" s="80" t="str">
        <f>VLOOKUP(G86,E86:F88,2,0)</f>
        <v/>
      </c>
      <c r="H88" s="10"/>
      <c r="I88" s="10"/>
      <c r="J88" s="10"/>
      <c r="K88" s="89"/>
      <c r="L88" s="14"/>
      <c r="O88" s="11" t="str">
        <f>IF(Q88&lt;&gt;"",1+COUNTIF(O86:O87,"1")+COUNTIF(O86:O87,"2"),"")</f>
        <v/>
      </c>
      <c r="P88" s="12" t="str">
        <f t="shared" si="10"/>
        <v/>
      </c>
      <c r="Q88" s="17" t="str">
        <f>IF(Q86&lt;&gt;"",IF(G91=Q86,G93,IF(G93=Q86,G91,IF(G111=Q86,G113,IF(G113=Q86,G111)))),"")</f>
        <v/>
      </c>
      <c r="R88" s="13" t="str">
        <f>IF(Q88="","",VLOOKUP(Q88,LISTAS!$F$5:$H$301,2,0))</f>
        <v/>
      </c>
      <c r="S88" s="13" t="str">
        <f>IF(Q88="","",VLOOKUP(Q88,LISTAS!$F$5:$I$301,4,0))</f>
        <v/>
      </c>
      <c r="T88" s="13" t="str">
        <f t="shared" si="11"/>
        <v/>
      </c>
      <c r="U88" s="13" t="str">
        <f t="shared" si="12"/>
        <v/>
      </c>
    </row>
    <row r="89" spans="2:21" ht="18" customHeight="1" thickBot="1" x14ac:dyDescent="0.3">
      <c r="B89" s="113"/>
      <c r="C89" s="86" t="str">
        <f>IF(C88="","",VLOOKUP(C88,LISTAS!$F$5:$H$301,2,0))</f>
        <v/>
      </c>
      <c r="D89" s="115"/>
      <c r="E89" s="41"/>
      <c r="F89" s="39"/>
      <c r="G89" s="80"/>
      <c r="H89" s="10"/>
      <c r="I89" s="10"/>
      <c r="J89" s="10"/>
      <c r="K89" s="89"/>
      <c r="L89" s="14"/>
      <c r="O89" s="11" t="str">
        <f>IF(Q89&lt;&gt;"",1+COUNTIF(O86:O88,"1")+COUNTIF(O86:O88,"2")+COUNTIF(O86:O88,"3"),"")</f>
        <v/>
      </c>
      <c r="P89" s="12" t="str">
        <f t="shared" si="10"/>
        <v/>
      </c>
      <c r="Q89" s="17" t="str">
        <f>IF(Q87&lt;&gt;"",IF(G91=Q87,G93,IF(G93=Q87,G91,IF(G111=Q87,G113,IF(G113=Q87,G111)))),"")</f>
        <v/>
      </c>
      <c r="R89" s="13" t="str">
        <f>IF(Q89="","",VLOOKUP(Q89,LISTAS!$F$5:$H$301,2,0))</f>
        <v/>
      </c>
      <c r="S89" s="13" t="str">
        <f>IF(Q89="","",VLOOKUP(Q89,LISTAS!$F$5:$I$301,4,0))</f>
        <v/>
      </c>
      <c r="T89" s="13" t="str">
        <f t="shared" si="11"/>
        <v/>
      </c>
      <c r="U89" s="13" t="str">
        <f t="shared" si="12"/>
        <v/>
      </c>
    </row>
    <row r="90" spans="2:21" ht="18" customHeight="1" thickBot="1" x14ac:dyDescent="0.3">
      <c r="B90" s="57"/>
      <c r="C90" s="80"/>
      <c r="D90" s="39"/>
      <c r="E90" s="41"/>
      <c r="F90" s="39"/>
      <c r="G90" s="80"/>
      <c r="H90" s="10"/>
      <c r="I90" s="10"/>
      <c r="J90" s="10"/>
      <c r="K90" s="89"/>
      <c r="L90" s="14"/>
      <c r="O90" s="11" t="str">
        <f>IF(Q90&lt;&gt;"",1+COUNTIF(O86:O89,"1")+COUNTIF(O86:O89,"2")+COUNTIF(O86:O89,"3")+COUNTIF(O86:O89,"4"),"")</f>
        <v/>
      </c>
      <c r="P90" s="12" t="str">
        <f t="shared" si="10"/>
        <v/>
      </c>
      <c r="Q90" s="17" t="str">
        <f>IF(Q86&lt;&gt;"",IF(C86=Q86,C88,IF(C88=Q86,C86,IF(C96=Q86,C98,IF(C98=Q86,C96,IF(C106=Q86,C108,IF(C108=Q86,C106,IF(C116=Q86,C118,IF(C118=Q86,C116)))))))),"")</f>
        <v/>
      </c>
      <c r="R90" s="13" t="str">
        <f>IF(Q90="","",VLOOKUP(Q90,LISTAS!$F$5:$H$301,2,0))</f>
        <v/>
      </c>
      <c r="S90" s="13" t="str">
        <f>IF(Q90="","",VLOOKUP(Q90,LISTAS!$F$5:$I$301,4,0))</f>
        <v/>
      </c>
      <c r="T90" s="13" t="str">
        <f t="shared" si="11"/>
        <v/>
      </c>
      <c r="U90" s="13" t="str">
        <f t="shared" si="12"/>
        <v/>
      </c>
    </row>
    <row r="91" spans="2:21" ht="18" customHeight="1" x14ac:dyDescent="0.25">
      <c r="B91" s="57"/>
      <c r="C91" s="80"/>
      <c r="D91" s="39"/>
      <c r="E91" s="41"/>
      <c r="F91" s="39"/>
      <c r="G91" s="85" t="str">
        <f>IF(D86&lt;&gt;"",IF(D88&lt;&gt;"",IF(D86=D88,"",IF(D86&gt;D88,C86,C88)),""),"")</f>
        <v/>
      </c>
      <c r="H91" s="114">
        <v>0</v>
      </c>
      <c r="I91" s="39">
        <f>IF(H91&lt;&gt;"",H91,"")</f>
        <v>0</v>
      </c>
      <c r="J91" s="39" t="str">
        <f>IF(H91&lt;&gt;"",IF(G91="","",G91),"")</f>
        <v/>
      </c>
      <c r="K91" s="80">
        <f>IF(I91&lt;&gt;"",IF(I93&lt;&gt;"",SMALL(I91:J93,1),""),"")</f>
        <v>0</v>
      </c>
      <c r="L91" s="14"/>
      <c r="O91" s="11" t="str">
        <f>IF(Q91&lt;&gt;"",1+COUNTIF(O86:O90,"1")+COUNTIF(O86:O90,"2")+COUNTIF(O86:O90,"3")+COUNTIF(O86:O90,"4")+COUNTIF(O86:O90,"5"),"")</f>
        <v/>
      </c>
      <c r="P91" s="12" t="str">
        <f t="shared" si="10"/>
        <v/>
      </c>
      <c r="Q91" s="17" t="str">
        <f>IF(Q87&lt;&gt;"",IF(C86=Q87,C88,IF(C88=Q87,C86,IF(C96=Q87,C98,IF(C98=Q87,C96,IF(C106=Q87,C108,IF(C108=Q87,C106,IF(C116=Q87,C118,IF(C118=Q87,C116)))))))),"")</f>
        <v/>
      </c>
      <c r="R91" s="13" t="str">
        <f>IF(Q91="","",VLOOKUP(Q91,LISTAS!$F$5:$H$301,2,0))</f>
        <v/>
      </c>
      <c r="S91" s="13" t="str">
        <f>IF(Q91="","",VLOOKUP(Q91,LISTAS!$F$5:$I$301,4,0))</f>
        <v/>
      </c>
      <c r="T91" s="13" t="str">
        <f t="shared" si="11"/>
        <v/>
      </c>
      <c r="U91" s="13" t="str">
        <f t="shared" si="12"/>
        <v/>
      </c>
    </row>
    <row r="92" spans="2:21" ht="18" customHeight="1" thickBot="1" x14ac:dyDescent="0.3">
      <c r="B92" s="57"/>
      <c r="C92" s="80"/>
      <c r="D92" s="39"/>
      <c r="E92" s="41"/>
      <c r="F92" s="39"/>
      <c r="G92" s="86" t="str">
        <f>IF(G91="","",VLOOKUP(G91,LISTAS!$F$5:$H$301,2,0))</f>
        <v/>
      </c>
      <c r="H92" s="115"/>
      <c r="I92" s="39"/>
      <c r="J92" s="39"/>
      <c r="K92" s="80"/>
      <c r="L92" s="14"/>
      <c r="O92" s="11" t="str">
        <f>IF(Q92&lt;&gt;"",1+COUNTIF(O86:O91,"1")+COUNTIF(O86:O91,"2")+COUNTIF(O86:O91,"3")+COUNTIF(O86:O91,"4")+COUNTIF(O86:O91,"5")+COUNTIF(O86:O91,"6"),"")</f>
        <v/>
      </c>
      <c r="P92" s="12" t="str">
        <f t="shared" si="10"/>
        <v/>
      </c>
      <c r="Q92" s="17" t="str">
        <f>IF(Q88&lt;&gt;"",IF(C86=Q88,C88,IF(C88=Q88,C86,IF(C96=Q88,C98,IF(C98=Q88,C96,IF(C106=Q88,C108,IF(C108=Q88,C106,IF(C116=Q88,C118,IF(C118=Q88,C116)))))))),"")</f>
        <v/>
      </c>
      <c r="R92" s="13" t="str">
        <f>IF(Q92="","",VLOOKUP(Q92,LISTAS!$F$5:$H$301,2,0))</f>
        <v/>
      </c>
      <c r="S92" s="13" t="str">
        <f>IF(Q92="","",VLOOKUP(Q92,LISTAS!$F$5:$I$301,4,0))</f>
        <v/>
      </c>
      <c r="T92" s="13" t="str">
        <f t="shared" si="11"/>
        <v/>
      </c>
      <c r="U92" s="13" t="str">
        <f t="shared" si="12"/>
        <v/>
      </c>
    </row>
    <row r="93" spans="2:21" ht="18" customHeight="1" x14ac:dyDescent="0.25">
      <c r="B93" s="57"/>
      <c r="C93" s="80"/>
      <c r="D93" s="39"/>
      <c r="E93" s="41"/>
      <c r="F93" s="42"/>
      <c r="G93" s="85" t="str">
        <f>IF(D96&lt;&gt;"",IF(D98&lt;&gt;"",IF(D96=D98,"",IF(D96&gt;D98,C96,C98)),""),"")</f>
        <v/>
      </c>
      <c r="H93" s="114">
        <v>0</v>
      </c>
      <c r="I93" s="40">
        <f>IF(H93&lt;&gt;"",H93,"")</f>
        <v>0</v>
      </c>
      <c r="J93" s="39" t="str">
        <f>IF(H93&lt;&gt;"",IF(G93="","",G93),"")</f>
        <v/>
      </c>
      <c r="K93" s="80" t="str">
        <f>VLOOKUP(K91,I91:J93,2,0)</f>
        <v/>
      </c>
      <c r="L93" s="14"/>
      <c r="N93" s="19"/>
      <c r="O93" s="11" t="str">
        <f>IF(Q93&lt;&gt;"",1+COUNTIF(O86:O92,"1")+COUNTIF(O86:O92,"2")+COUNTIF(O86:O92,"3")+COUNTIF(O86:O92,"4")+COUNTIF(O86:O92,"5")+COUNTIF(O86:O92,"6")+COUNTIF(O86:O92,"7"),"")</f>
        <v/>
      </c>
      <c r="P93" s="12" t="str">
        <f t="shared" si="10"/>
        <v/>
      </c>
      <c r="Q93" s="17" t="str">
        <f>IF(Q89&lt;&gt;"",IF(C86=Q89,C88,IF(C88=Q89,C86,IF(C96=Q89,C98,IF(C98=Q89,C96,IF(C106=Q89,C108,IF(C108=Q89,C106,IF(C116=Q89,C118,IF(C118=Q89,C116)))))))),"")</f>
        <v/>
      </c>
      <c r="R93" s="13" t="str">
        <f>IF(Q93="","",VLOOKUP(Q93,LISTAS!$F$5:$H$301,2,0))</f>
        <v/>
      </c>
      <c r="S93" s="13" t="str">
        <f>IF(Q93="","",VLOOKUP(Q93,LISTAS!$F$5:$I$301,4,0))</f>
        <v/>
      </c>
      <c r="T93" s="13" t="str">
        <f t="shared" si="11"/>
        <v/>
      </c>
      <c r="U93" s="13" t="str">
        <f t="shared" si="12"/>
        <v/>
      </c>
    </row>
    <row r="94" spans="2:21" ht="18" customHeight="1" thickBot="1" x14ac:dyDescent="0.3">
      <c r="B94" s="57"/>
      <c r="C94" s="80"/>
      <c r="D94" s="39"/>
      <c r="E94" s="41"/>
      <c r="F94" s="39"/>
      <c r="G94" s="86" t="str">
        <f>IF(G93="","",VLOOKUP(G93,LISTAS!$F$5:$H$301,2,0))</f>
        <v/>
      </c>
      <c r="H94" s="115"/>
      <c r="I94" s="41"/>
      <c r="J94" s="39"/>
      <c r="K94" s="80"/>
      <c r="L94" s="14"/>
      <c r="N94" s="19"/>
      <c r="O94" s="11" t="str">
        <f>IF(Q94&lt;&gt;"",1+COUNTIF(O86:O93,"1")+COUNTIF(O86:O93,"2")+COUNTIF(O86:O93,"3")+COUNTIF(O86:O93,"4")+COUNTIF(O86:O93,"5")+COUNTIF(O86:O93,"6")+COUNTIF(O86:O93,"7")+COUNTIF(O86:O93,"8"),"")</f>
        <v/>
      </c>
      <c r="P94" s="12" t="str">
        <f t="shared" si="10"/>
        <v/>
      </c>
      <c r="Q94" s="17"/>
      <c r="R94" s="13" t="str">
        <f>IF(Q94="","",VLOOKUP(Q94,LISTAS!$F$5:$H$301,2,0))</f>
        <v/>
      </c>
      <c r="S94" s="13" t="str">
        <f>IF(Q94="","",VLOOKUP(Q94,LISTAS!$F$5:$I$301,4,0))</f>
        <v/>
      </c>
      <c r="T94" s="13" t="str">
        <f t="shared" si="11"/>
        <v/>
      </c>
      <c r="U94" s="13" t="str">
        <f t="shared" si="12"/>
        <v/>
      </c>
    </row>
    <row r="95" spans="2:21" ht="18" customHeight="1" thickBot="1" x14ac:dyDescent="0.3">
      <c r="B95" s="57"/>
      <c r="C95" s="80"/>
      <c r="D95" s="39"/>
      <c r="E95" s="41"/>
      <c r="F95" s="39"/>
      <c r="G95" s="89"/>
      <c r="H95" s="10"/>
      <c r="I95" s="41"/>
      <c r="J95" s="39"/>
      <c r="K95" s="80"/>
      <c r="L95" s="14"/>
      <c r="M95" s="16"/>
      <c r="O95" s="11" t="str">
        <f>IF(Q95&lt;&gt;"",1+COUNTIF(O86:O94,"1")+COUNTIF(O86:O94,"2")+COUNTIF(O86:O94,"3")+COUNTIF(O86:O94,"4")+COUNTIF(O86:O94,"5")+COUNTIF(O86:O94,"6")+COUNTIF(O86:O94,"7")+COUNTIF(O86:O94,"8")+COUNTIF(O86:O94,"9"),"")</f>
        <v/>
      </c>
      <c r="P95" s="12" t="str">
        <f t="shared" si="10"/>
        <v/>
      </c>
      <c r="Q95" s="17"/>
      <c r="R95" s="13" t="str">
        <f>IF(Q95="","",VLOOKUP(Q95,LISTAS!$F$5:$H$301,2,0))</f>
        <v/>
      </c>
      <c r="S95" s="13" t="str">
        <f>IF(Q95="","",VLOOKUP(Q95,LISTAS!$F$5:$I$301,4,0))</f>
        <v/>
      </c>
      <c r="T95" s="13" t="str">
        <f t="shared" si="11"/>
        <v/>
      </c>
      <c r="U95" s="13" t="str">
        <f t="shared" si="12"/>
        <v/>
      </c>
    </row>
    <row r="96" spans="2:21" ht="18" customHeight="1" x14ac:dyDescent="0.25">
      <c r="B96" s="113">
        <v>20</v>
      </c>
      <c r="C96" s="85"/>
      <c r="D96" s="114">
        <v>0</v>
      </c>
      <c r="E96" s="43">
        <f>IF(D96&lt;&gt;"",D96,"")</f>
        <v>0</v>
      </c>
      <c r="F96" s="39" t="str">
        <f>IF(D96&lt;&gt;"",IF(C96="","",C96),"")</f>
        <v/>
      </c>
      <c r="G96" s="80">
        <f>IF(E96&lt;&gt;"",IF(E98&lt;&gt;"",SMALL(E96:F98,1),""),"")</f>
        <v>0</v>
      </c>
      <c r="H96" s="10"/>
      <c r="I96" s="15"/>
      <c r="J96" s="10"/>
      <c r="K96" s="89"/>
      <c r="L96" s="14"/>
      <c r="M96" s="16"/>
      <c r="O96" s="11" t="str">
        <f>IF(Q96&lt;&gt;"",1+COUNTIF(O86:O95,"1")+COUNTIF(O86:O95,"2")+COUNTIF(O86:O95,"3")+COUNTIF(O86:O95,"4")+COUNTIF(O86:O95,"5")+COUNTIF(O86:O95,"6")+COUNTIF(O86:O95,"7")+COUNTIF(O86:O95,"8")+COUNTIF(O86:O95,"9")+COUNTIF(O86:O95,"10"),"")</f>
        <v/>
      </c>
      <c r="P96" s="12" t="str">
        <f t="shared" si="10"/>
        <v/>
      </c>
      <c r="Q96" s="17"/>
      <c r="R96" s="13" t="str">
        <f>IF(Q96="","",VLOOKUP(Q96,LISTAS!$F$5:$H$301,2,0))</f>
        <v/>
      </c>
      <c r="S96" s="13" t="str">
        <f>IF(Q96="","",VLOOKUP(Q96,LISTAS!$F$5:$I$301,4,0))</f>
        <v/>
      </c>
      <c r="T96" s="13" t="str">
        <f t="shared" si="11"/>
        <v/>
      </c>
      <c r="U96" s="13" t="str">
        <f t="shared" si="12"/>
        <v/>
      </c>
    </row>
    <row r="97" spans="2:21" ht="18" customHeight="1" thickBot="1" x14ac:dyDescent="0.3">
      <c r="B97" s="113"/>
      <c r="C97" s="86" t="str">
        <f>IF(C96="","",VLOOKUP(C96,LISTAS!$F$5:$H$301,2,0))</f>
        <v/>
      </c>
      <c r="D97" s="115"/>
      <c r="E97" s="44"/>
      <c r="F97" s="39"/>
      <c r="G97" s="80"/>
      <c r="H97" s="10"/>
      <c r="I97" s="15"/>
      <c r="J97" s="10"/>
      <c r="K97" s="89"/>
      <c r="L97" s="14"/>
      <c r="M97" s="16"/>
      <c r="O97" s="11" t="str">
        <f>IF(Q97&lt;&gt;"",1+COUNTIF(O86:O96,"1")+COUNTIF(O86:O96,"2")+COUNTIF(O86:O96,"3")+COUNTIF(O86:O96,"4")+COUNTIF(O86:O96,"5")+COUNTIF(O86:O96,"6")+COUNTIF(O86:O96,"7")+COUNTIF(O86:O96,"8")+COUNTIF(O86:O96,"9")+COUNTIF(O86:O96,"10")+COUNTIF(O86:O96,"11"),"")</f>
        <v/>
      </c>
      <c r="P97" s="12" t="str">
        <f t="shared" si="10"/>
        <v/>
      </c>
      <c r="Q97" s="17"/>
      <c r="R97" s="13" t="str">
        <f>IF(Q97="","",VLOOKUP(Q97,LISTAS!$F$5:$H$301,2,0))</f>
        <v/>
      </c>
      <c r="S97" s="13" t="str">
        <f>IF(Q97="","",VLOOKUP(Q97,LISTAS!$F$5:$I$301,4,0))</f>
        <v/>
      </c>
      <c r="T97" s="13" t="str">
        <f t="shared" si="11"/>
        <v/>
      </c>
      <c r="U97" s="13" t="str">
        <f t="shared" si="12"/>
        <v/>
      </c>
    </row>
    <row r="98" spans="2:21" ht="18" customHeight="1" x14ac:dyDescent="0.25">
      <c r="B98" s="113">
        <v>21</v>
      </c>
      <c r="C98" s="85"/>
      <c r="D98" s="114">
        <v>0</v>
      </c>
      <c r="E98" s="44">
        <f>IF(D98&lt;&gt;"",D98,"")</f>
        <v>0</v>
      </c>
      <c r="F98" s="39" t="str">
        <f>IF(D98&lt;&gt;"",IF(C98="","",C98),"")</f>
        <v/>
      </c>
      <c r="G98" s="80" t="str">
        <f>VLOOKUP(G96,E96:F98,2,0)</f>
        <v/>
      </c>
      <c r="H98" s="10"/>
      <c r="I98" s="15"/>
      <c r="J98" s="10"/>
      <c r="K98" s="89"/>
      <c r="L98" s="14"/>
      <c r="M98" s="16"/>
      <c r="O98" s="11" t="str">
        <f>IF(Q98&lt;&gt;"",1+COUNTIF(O86:O97,"1")+COUNTIF(O86:O97,"2")+COUNTIF(O86:O97,"3")+COUNTIF(O86:O97,"4")+COUNTIF(O86:O97,"5")+COUNTIF(O86:O97,"6")+COUNTIF(O86:O97,"7")+COUNTIF(O86:O97,"8")+COUNTIF(O86:O97,"9")+COUNTIF(O86:O97,"10")+COUNTIF(O86:O97,"11")+COUNTIF(O86:O97,"12"),"")</f>
        <v/>
      </c>
      <c r="P98" s="12" t="str">
        <f t="shared" si="10"/>
        <v/>
      </c>
      <c r="Q98" s="17"/>
      <c r="R98" s="13" t="str">
        <f>IF(Q98="","",VLOOKUP(Q98,LISTAS!$F$5:$H$301,2,0))</f>
        <v/>
      </c>
      <c r="S98" s="13" t="str">
        <f>IF(Q98="","",VLOOKUP(Q98,LISTAS!$F$5:$I$301,4,0))</f>
        <v/>
      </c>
      <c r="T98" s="13" t="str">
        <f t="shared" si="11"/>
        <v/>
      </c>
      <c r="U98" s="13" t="str">
        <f t="shared" si="12"/>
        <v/>
      </c>
    </row>
    <row r="99" spans="2:21" ht="18" customHeight="1" thickBot="1" x14ac:dyDescent="0.3">
      <c r="B99" s="113"/>
      <c r="C99" s="86" t="str">
        <f>IF(C98="","",VLOOKUP(C98,LISTAS!$F$5:$H$301,2,0))</f>
        <v/>
      </c>
      <c r="D99" s="115"/>
      <c r="E99" s="39"/>
      <c r="F99" s="39"/>
      <c r="G99" s="80"/>
      <c r="H99" s="10"/>
      <c r="I99" s="15"/>
      <c r="J99" s="10"/>
      <c r="K99" s="89"/>
      <c r="L99" s="14"/>
      <c r="N99" s="19"/>
      <c r="O99" s="11" t="str">
        <f>IF(Q99&lt;&gt;"",1+COUNTIF(O86:O98,"1")+COUNTIF(O86:O98,"2")+COUNTIF(O86:O98,"3")+COUNTIF(O86:O98,"4")+COUNTIF(O86:O98,"5")+COUNTIF(O86:O98,"6")+COUNTIF(O86:O98,"7")+COUNTIF(O86:O98,"8")+COUNTIF(O86:O98,"9")+COUNTIF(O86:O98,"10")+COUNTIF(O86:O98,"11")+COUNTIF(O86:O98,"12")+COUNTIF(O86:O98,"13"),"")</f>
        <v/>
      </c>
      <c r="P99" s="12" t="str">
        <f t="shared" si="10"/>
        <v/>
      </c>
      <c r="Q99" s="17"/>
      <c r="R99" s="13" t="str">
        <f>IF(Q99="","",VLOOKUP(Q99,LISTAS!$F$5:$H$301,2,0))</f>
        <v/>
      </c>
      <c r="S99" s="13" t="str">
        <f>IF(Q99="","",VLOOKUP(Q99,LISTAS!$F$5:$I$301,4,0))</f>
        <v/>
      </c>
      <c r="T99" s="13" t="str">
        <f t="shared" si="11"/>
        <v/>
      </c>
      <c r="U99" s="13" t="str">
        <f t="shared" si="12"/>
        <v/>
      </c>
    </row>
    <row r="100" spans="2:21" ht="18" customHeight="1" thickBot="1" x14ac:dyDescent="0.3">
      <c r="B100" s="57"/>
      <c r="C100" s="80"/>
      <c r="D100" s="39"/>
      <c r="E100" s="39"/>
      <c r="F100" s="39"/>
      <c r="G100" s="80"/>
      <c r="H100" s="39"/>
      <c r="I100" s="41"/>
      <c r="J100" s="39"/>
      <c r="K100" s="89"/>
      <c r="L100" s="14"/>
      <c r="O100" s="11" t="str">
        <f>IF(Q100&lt;&gt;"",1+COUNTIF(O86:O99,"1")+COUNTIF(O86:O99,"2")+COUNTIF(O86:O99,"3")+COUNTIF(O86:O99,"4")+COUNTIF(O86:O99,"5")+COUNTIF(O86:O99,"6")+COUNTIF(O86:O99,"7")+COUNTIF(O86:O99,"8")+COUNTIF(O86:O99,"9")+COUNTIF(O86:O99,"10")+COUNTIF(O86:O99,"11")+COUNTIF(O86:O99,"12")+COUNTIF(O86:O99,"13")+COUNTIF(O86:O99,"14"),"")</f>
        <v/>
      </c>
      <c r="P100" s="12" t="str">
        <f t="shared" si="10"/>
        <v/>
      </c>
      <c r="Q100" s="17"/>
      <c r="R100" s="13" t="str">
        <f>IF(Q100="","",VLOOKUP(Q100,LISTAS!$F$5:$H$301,2,0))</f>
        <v/>
      </c>
      <c r="S100" s="13" t="str">
        <f>IF(Q100="","",VLOOKUP(Q100,LISTAS!$F$5:$I$301,4,0))</f>
        <v/>
      </c>
      <c r="T100" s="13" t="str">
        <f t="shared" si="11"/>
        <v/>
      </c>
      <c r="U100" s="13" t="str">
        <f t="shared" si="12"/>
        <v/>
      </c>
    </row>
    <row r="101" spans="2:21" ht="18" customHeight="1" x14ac:dyDescent="0.25">
      <c r="B101" s="57"/>
      <c r="C101" s="80"/>
      <c r="D101" s="39"/>
      <c r="E101" s="39"/>
      <c r="F101" s="39"/>
      <c r="G101" s="80"/>
      <c r="H101" s="39"/>
      <c r="I101" s="41"/>
      <c r="J101" s="39"/>
      <c r="K101" s="85" t="str">
        <f>IF(H91&lt;&gt;"",IF(H93&lt;&gt;"",IF(H91=H93,"",IF(H91&gt;H93,G91,G93)),""),"")</f>
        <v/>
      </c>
      <c r="L101" s="114">
        <v>0</v>
      </c>
      <c r="O101" s="11" t="str">
        <f>IF(Q101&lt;&gt;"",1+COUNTIF(O86:O100,"1")+COUNTIF(O86:O100,"2")+COUNTIF(O86:O100,"3")+COUNTIF(O86:O100,"4")+COUNTIF(O86:O100,"5")+COUNTIF(O86:O100,"6")+COUNTIF(O86:O100,"7")+COUNTIF(O86:O100,"8")+COUNTIF(O86:O100,"9")+COUNTIF(O86:O100,"10")+COUNTIF(O86:O100,"11")+COUNTIF(O86:O100,"12")+COUNTIF(O86:O100,"13")+COUNTIF(O86:O100,"14")+COUNTIF(O86:O100,"15"),"")</f>
        <v/>
      </c>
      <c r="P101" s="12" t="str">
        <f t="shared" si="10"/>
        <v/>
      </c>
      <c r="Q101" s="17"/>
      <c r="R101" s="13" t="str">
        <f>IF(Q101="","",VLOOKUP(Q101,LISTAS!$F$5:$H$301,2,0))</f>
        <v/>
      </c>
      <c r="S101" s="13" t="str">
        <f>IF(Q101="","",VLOOKUP(Q101,LISTAS!$F$5:$I$301,4,0))</f>
        <v/>
      </c>
      <c r="T101" s="13" t="str">
        <f t="shared" si="11"/>
        <v/>
      </c>
      <c r="U101" s="13" t="str">
        <f t="shared" si="12"/>
        <v/>
      </c>
    </row>
    <row r="102" spans="2:21" ht="18" customHeight="1" thickBot="1" x14ac:dyDescent="0.3">
      <c r="B102" s="57"/>
      <c r="C102" s="80"/>
      <c r="D102" s="39"/>
      <c r="E102" s="39"/>
      <c r="F102" s="39"/>
      <c r="G102" s="80"/>
      <c r="H102" s="39"/>
      <c r="I102" s="41"/>
      <c r="J102" s="39"/>
      <c r="K102" s="86" t="str">
        <f>IF(K101="","",VLOOKUP(K101,LISTAS!$F$5:$H$301,2,0))</f>
        <v/>
      </c>
      <c r="L102" s="115"/>
      <c r="O102" s="11"/>
      <c r="P102" s="12"/>
      <c r="Q102" s="13"/>
      <c r="R102" s="13" t="str">
        <f>IF(Q102="","",VLOOKUP(Q102,LISTAS!$F$5:$H$301,2,0))</f>
        <v/>
      </c>
      <c r="S102" s="13" t="str">
        <f>IF(Q102="","",VLOOKUP(Q102,LISTAS!$F$5:$I$301,4,0))</f>
        <v/>
      </c>
      <c r="T102" s="13"/>
      <c r="U102" s="13"/>
    </row>
    <row r="103" spans="2:21" ht="18" customHeight="1" x14ac:dyDescent="0.25">
      <c r="B103" s="57"/>
      <c r="C103" s="80"/>
      <c r="D103" s="39"/>
      <c r="E103" s="39"/>
      <c r="F103" s="39"/>
      <c r="G103" s="80"/>
      <c r="H103" s="39"/>
      <c r="I103" s="41"/>
      <c r="J103" s="42"/>
      <c r="K103" s="85" t="str">
        <f>IF(H111&lt;&gt;"",IF(H113&lt;&gt;"",IF(H111=H113,"",IF(H111&gt;H113,G111,G113)),""),"")</f>
        <v/>
      </c>
      <c r="L103" s="114">
        <v>0</v>
      </c>
      <c r="O103" s="11"/>
      <c r="P103" s="12"/>
      <c r="Q103" s="13"/>
      <c r="R103" s="13" t="str">
        <f>IF(Q103="","",VLOOKUP(Q103,LISTAS!$F$5:$H$301,2,0))</f>
        <v/>
      </c>
      <c r="S103" s="13" t="str">
        <f>IF(Q103="","",VLOOKUP(Q103,LISTAS!$F$5:$I$301,4,0))</f>
        <v/>
      </c>
      <c r="T103" s="13"/>
      <c r="U103" s="13"/>
    </row>
    <row r="104" spans="2:21" ht="18" customHeight="1" thickBot="1" x14ac:dyDescent="0.3">
      <c r="B104" s="57"/>
      <c r="C104" s="80"/>
      <c r="D104" s="39"/>
      <c r="E104" s="39"/>
      <c r="F104" s="39"/>
      <c r="G104" s="80"/>
      <c r="H104" s="39"/>
      <c r="I104" s="41"/>
      <c r="J104" s="39"/>
      <c r="K104" s="86" t="str">
        <f>IF(K103="","",VLOOKUP(K103,LISTAS!$F$5:$H$301,2,0))</f>
        <v/>
      </c>
      <c r="L104" s="115"/>
      <c r="O104" s="11"/>
      <c r="P104" s="12"/>
      <c r="Q104" s="13"/>
      <c r="R104" s="13" t="str">
        <f>IF(Q104="","",VLOOKUP(Q104,LISTAS!$F$5:$H$301,2,0))</f>
        <v/>
      </c>
      <c r="S104" s="13" t="str">
        <f>IF(Q104="","",VLOOKUP(Q104,LISTAS!$F$5:$I$301,4,0))</f>
        <v/>
      </c>
      <c r="T104" s="13"/>
      <c r="U104" s="13"/>
    </row>
    <row r="105" spans="2:21" ht="18" customHeight="1" thickBot="1" x14ac:dyDescent="0.3">
      <c r="B105" s="57"/>
      <c r="C105" s="80"/>
      <c r="D105" s="39"/>
      <c r="E105" s="39"/>
      <c r="F105" s="39"/>
      <c r="G105" s="80"/>
      <c r="H105" s="39"/>
      <c r="I105" s="41"/>
      <c r="J105" s="39"/>
      <c r="K105" s="89"/>
      <c r="L105" s="14"/>
      <c r="O105" s="11"/>
      <c r="P105" s="12"/>
      <c r="Q105" s="13"/>
      <c r="R105" s="13" t="str">
        <f>IF(Q105="","",VLOOKUP(Q105,LISTAS!$F$5:$H$301,2,0))</f>
        <v/>
      </c>
      <c r="S105" s="13" t="str">
        <f>IF(Q105="","",VLOOKUP(Q105,LISTAS!$F$5:$I$301,4,0))</f>
        <v/>
      </c>
      <c r="T105" s="13"/>
      <c r="U105" s="13"/>
    </row>
    <row r="106" spans="2:21" ht="18" customHeight="1" x14ac:dyDescent="0.25">
      <c r="B106" s="113">
        <v>19</v>
      </c>
      <c r="C106" s="85"/>
      <c r="D106" s="114">
        <v>0</v>
      </c>
      <c r="E106" s="39">
        <f>IF(D106&lt;&gt;"",D106,"")</f>
        <v>0</v>
      </c>
      <c r="F106" s="39" t="str">
        <f>IF(D106&lt;&gt;"",IF(C106="","",C106),"")</f>
        <v/>
      </c>
      <c r="G106" s="80">
        <f>IF(E106&lt;&gt;"",IF(E108&lt;&gt;"",SMALL(E106:F108,1),""),"")</f>
        <v>0</v>
      </c>
      <c r="H106" s="10"/>
      <c r="I106" s="15"/>
      <c r="J106" s="10"/>
      <c r="K106" s="89"/>
      <c r="L106" s="14"/>
      <c r="O106" s="11"/>
      <c r="P106" s="12"/>
      <c r="Q106" s="13"/>
      <c r="R106" s="13" t="str">
        <f>IF(Q106="","",VLOOKUP(Q106,LISTAS!$F$5:$H$301,2,0))</f>
        <v/>
      </c>
      <c r="S106" s="13" t="str">
        <f>IF(Q106="","",VLOOKUP(Q106,LISTAS!$F$5:$I$301,4,0))</f>
        <v/>
      </c>
      <c r="T106" s="13"/>
      <c r="U106" s="13"/>
    </row>
    <row r="107" spans="2:21" ht="18" customHeight="1" thickBot="1" x14ac:dyDescent="0.3">
      <c r="B107" s="113"/>
      <c r="C107" s="86" t="str">
        <f>IF(C106="","",VLOOKUP(C106,LISTAS!$F$5:$H$301,2,0))</f>
        <v/>
      </c>
      <c r="D107" s="115"/>
      <c r="E107" s="39"/>
      <c r="F107" s="39"/>
      <c r="G107" s="80"/>
      <c r="H107" s="10"/>
      <c r="I107" s="15"/>
      <c r="J107" s="10"/>
      <c r="K107" s="89"/>
      <c r="L107" s="14"/>
      <c r="O107" s="11"/>
      <c r="P107" s="12"/>
      <c r="Q107" s="13"/>
      <c r="R107" s="13" t="str">
        <f>IF(Q107="","",VLOOKUP(Q107,LISTAS!$F$5:$H$301,2,0))</f>
        <v/>
      </c>
      <c r="S107" s="13" t="str">
        <f>IF(Q107="","",VLOOKUP(Q107,LISTAS!$F$5:$I$301,4,0))</f>
        <v/>
      </c>
      <c r="T107" s="13"/>
      <c r="U107" s="13"/>
    </row>
    <row r="108" spans="2:21" ht="18" customHeight="1" x14ac:dyDescent="0.25">
      <c r="B108" s="113">
        <v>22</v>
      </c>
      <c r="C108" s="85"/>
      <c r="D108" s="114">
        <v>0</v>
      </c>
      <c r="E108" s="40">
        <f>IF(D108&lt;&gt;"",D108,"")</f>
        <v>0</v>
      </c>
      <c r="F108" s="39" t="str">
        <f>IF(D108&lt;&gt;"",IF(C108="","",C108),"")</f>
        <v/>
      </c>
      <c r="G108" s="80" t="str">
        <f>VLOOKUP(G106,E106:F108,2,0)</f>
        <v/>
      </c>
      <c r="H108" s="10"/>
      <c r="I108" s="15"/>
      <c r="J108" s="10"/>
      <c r="K108" s="89"/>
      <c r="L108" s="14"/>
      <c r="O108" s="11"/>
      <c r="P108" s="12"/>
      <c r="Q108" s="13"/>
      <c r="R108" s="13" t="str">
        <f>IF(Q108="","",VLOOKUP(Q108,LISTAS!$F$5:$H$301,2,0))</f>
        <v/>
      </c>
      <c r="S108" s="13" t="str">
        <f>IF(Q108="","",VLOOKUP(Q108,LISTAS!$F$5:$I$301,4,0))</f>
        <v/>
      </c>
      <c r="T108" s="13"/>
      <c r="U108" s="13"/>
    </row>
    <row r="109" spans="2:21" ht="18" customHeight="1" thickBot="1" x14ac:dyDescent="0.3">
      <c r="B109" s="113"/>
      <c r="C109" s="86" t="str">
        <f>IF(C108="","",VLOOKUP(C108,LISTAS!$F$5:$H$301,2,0))</f>
        <v/>
      </c>
      <c r="D109" s="115"/>
      <c r="E109" s="41"/>
      <c r="F109" s="39"/>
      <c r="G109" s="80"/>
      <c r="H109" s="10"/>
      <c r="I109" s="15"/>
      <c r="J109" s="10"/>
      <c r="K109" s="89"/>
      <c r="L109" s="14"/>
      <c r="O109" s="11"/>
      <c r="P109" s="12"/>
      <c r="Q109" s="13"/>
      <c r="R109" s="13" t="str">
        <f>IF(Q109="","",VLOOKUP(Q109,LISTAS!$F$5:$H$301,2,0))</f>
        <v/>
      </c>
      <c r="S109" s="13" t="str">
        <f>IF(Q109="","",VLOOKUP(Q109,LISTAS!$F$5:$I$301,4,0))</f>
        <v/>
      </c>
      <c r="T109" s="13"/>
      <c r="U109" s="13"/>
    </row>
    <row r="110" spans="2:21" ht="18" customHeight="1" thickBot="1" x14ac:dyDescent="0.3">
      <c r="B110" s="57"/>
      <c r="C110" s="80"/>
      <c r="D110" s="39"/>
      <c r="E110" s="41"/>
      <c r="F110" s="39"/>
      <c r="G110" s="89"/>
      <c r="H110" s="10"/>
      <c r="I110" s="15"/>
      <c r="J110" s="10"/>
      <c r="K110" s="89"/>
      <c r="L110" s="14"/>
      <c r="O110" s="11"/>
      <c r="P110" s="12"/>
      <c r="Q110" s="13"/>
      <c r="R110" s="13" t="str">
        <f>IF(Q110="","",VLOOKUP(Q110,LISTAS!$F$5:$H$301,2,0))</f>
        <v/>
      </c>
      <c r="S110" s="13" t="str">
        <f>IF(Q110="","",VLOOKUP(Q110,LISTAS!$F$5:$I$301,4,0))</f>
        <v/>
      </c>
      <c r="T110" s="13"/>
      <c r="U110" s="13"/>
    </row>
    <row r="111" spans="2:21" ht="18" customHeight="1" x14ac:dyDescent="0.25">
      <c r="B111" s="57"/>
      <c r="C111" s="80"/>
      <c r="D111" s="39"/>
      <c r="E111" s="41"/>
      <c r="F111" s="39"/>
      <c r="G111" s="85" t="str">
        <f>IF(D106&lt;&gt;"",IF(D108&lt;&gt;"",IF(D106=D108,"",IF(D106&gt;D108,C106,C108)),""),"")</f>
        <v/>
      </c>
      <c r="H111" s="114">
        <v>0</v>
      </c>
      <c r="I111" s="43">
        <f>IF(H111&lt;&gt;"",H111,"")</f>
        <v>0</v>
      </c>
      <c r="J111" s="39" t="str">
        <f>IF(H111&lt;&gt;"",IF(G111="","",G111),"")</f>
        <v/>
      </c>
      <c r="K111" s="80">
        <f>IF(I111&lt;&gt;"",IF(I113&lt;&gt;"",SMALL(I111:J113,1),""),"")</f>
        <v>0</v>
      </c>
      <c r="L111" s="14"/>
      <c r="O111" s="11"/>
      <c r="P111" s="12"/>
      <c r="Q111" s="13"/>
      <c r="R111" s="13" t="str">
        <f>IF(Q111="","",VLOOKUP(Q111,LISTAS!$F$5:$H$301,2,0))</f>
        <v/>
      </c>
      <c r="S111" s="13" t="str">
        <f>IF(Q111="","",VLOOKUP(Q111,LISTAS!$F$5:$I$301,4,0))</f>
        <v/>
      </c>
      <c r="T111" s="13"/>
      <c r="U111" s="13"/>
    </row>
    <row r="112" spans="2:21" ht="18" customHeight="1" thickBot="1" x14ac:dyDescent="0.3">
      <c r="B112" s="57"/>
      <c r="C112" s="80"/>
      <c r="D112" s="39"/>
      <c r="E112" s="41"/>
      <c r="F112" s="39"/>
      <c r="G112" s="86" t="str">
        <f>IF(G111="","",VLOOKUP(G111,LISTAS!$F$5:$H$301,2,0))</f>
        <v/>
      </c>
      <c r="H112" s="115"/>
      <c r="I112" s="44"/>
      <c r="J112" s="39"/>
      <c r="K112" s="80"/>
      <c r="L112" s="14"/>
      <c r="O112" s="11"/>
      <c r="P112" s="12"/>
      <c r="Q112" s="13"/>
      <c r="R112" s="13" t="str">
        <f>IF(Q112="","",VLOOKUP(Q112,LISTAS!$F$5:$H$301,2,0))</f>
        <v/>
      </c>
      <c r="S112" s="13" t="str">
        <f>IF(Q112="","",VLOOKUP(Q112,LISTAS!$F$5:$I$301,4,0))</f>
        <v/>
      </c>
      <c r="T112" s="13"/>
      <c r="U112" s="13"/>
    </row>
    <row r="113" spans="2:22" ht="18" customHeight="1" x14ac:dyDescent="0.25">
      <c r="B113" s="57"/>
      <c r="C113" s="80"/>
      <c r="D113" s="39"/>
      <c r="E113" s="41"/>
      <c r="F113" s="42"/>
      <c r="G113" s="85" t="str">
        <f>IF(D116&lt;&gt;"",IF(D118&lt;&gt;"",IF(D116=D118,"",IF(D116&gt;D118,C116,C118)),""),"")</f>
        <v/>
      </c>
      <c r="H113" s="114">
        <v>0</v>
      </c>
      <c r="I113" s="44">
        <f>IF(H113&lt;&gt;"",H113,"")</f>
        <v>0</v>
      </c>
      <c r="J113" s="39" t="str">
        <f>IF(H113&lt;&gt;"",IF(G113="","",G113),"")</f>
        <v/>
      </c>
      <c r="K113" s="80" t="str">
        <f>VLOOKUP(K111,I111:J113,2,0)</f>
        <v/>
      </c>
      <c r="L113" s="14"/>
      <c r="O113" s="11"/>
      <c r="P113" s="12"/>
      <c r="Q113" s="13"/>
      <c r="R113" s="13" t="str">
        <f>IF(Q113="","",VLOOKUP(Q113,LISTAS!$F$5:$H$301,2,0))</f>
        <v/>
      </c>
      <c r="S113" s="13" t="str">
        <f>IF(Q113="","",VLOOKUP(Q113,LISTAS!$F$5:$I$301,4,0))</f>
        <v/>
      </c>
      <c r="T113" s="13"/>
      <c r="U113" s="13"/>
      <c r="V113" s="2"/>
    </row>
    <row r="114" spans="2:22" ht="18" customHeight="1" thickBot="1" x14ac:dyDescent="0.3">
      <c r="B114" s="57"/>
      <c r="C114" s="80"/>
      <c r="D114" s="39"/>
      <c r="E114" s="41"/>
      <c r="F114" s="39"/>
      <c r="G114" s="86" t="str">
        <f>IF(G113="","",VLOOKUP(G113,LISTAS!$F$5:$H$301,2,0))</f>
        <v/>
      </c>
      <c r="H114" s="115"/>
      <c r="I114" s="39"/>
      <c r="J114" s="39"/>
      <c r="K114" s="80"/>
      <c r="L114" s="14"/>
      <c r="O114" s="11"/>
      <c r="P114" s="12"/>
      <c r="Q114" s="13"/>
      <c r="R114" s="13" t="str">
        <f>IF(Q114="","",VLOOKUP(Q114,LISTAS!$F$5:$H$301,2,0))</f>
        <v/>
      </c>
      <c r="S114" s="13" t="str">
        <f>IF(Q114="","",VLOOKUP(Q114,LISTAS!$F$5:$I$301,4,0))</f>
        <v/>
      </c>
      <c r="T114" s="13"/>
      <c r="U114" s="13"/>
      <c r="V114" s="2"/>
    </row>
    <row r="115" spans="2:22" ht="18" customHeight="1" thickBot="1" x14ac:dyDescent="0.3">
      <c r="B115" s="57"/>
      <c r="C115" s="80"/>
      <c r="D115" s="39"/>
      <c r="E115" s="41"/>
      <c r="F115" s="39"/>
      <c r="G115" s="80"/>
      <c r="H115" s="39"/>
      <c r="I115" s="39"/>
      <c r="J115" s="39"/>
      <c r="K115" s="80"/>
      <c r="L115" s="14"/>
      <c r="M115" s="2"/>
      <c r="N115" s="2"/>
      <c r="O115" s="11"/>
      <c r="P115" s="12"/>
      <c r="Q115" s="13"/>
      <c r="R115" s="13" t="str">
        <f>IF(Q115="","",VLOOKUP(Q115,LISTAS!$F$5:$H$301,2,0))</f>
        <v/>
      </c>
      <c r="S115" s="13" t="str">
        <f>IF(Q115="","",VLOOKUP(Q115,LISTAS!$F$5:$I$301,4,0))</f>
        <v/>
      </c>
      <c r="T115" s="13"/>
      <c r="U115" s="13"/>
    </row>
    <row r="116" spans="2:22" ht="18" customHeight="1" x14ac:dyDescent="0.25">
      <c r="B116" s="113">
        <v>18</v>
      </c>
      <c r="C116" s="85"/>
      <c r="D116" s="114">
        <v>0</v>
      </c>
      <c r="E116" s="43">
        <f>IF(D116&lt;&gt;"",D116,"")</f>
        <v>0</v>
      </c>
      <c r="F116" s="39" t="str">
        <f>IF(D116&lt;&gt;"",IF(C116="","",C116),"")</f>
        <v/>
      </c>
      <c r="G116" s="80">
        <f>IF(E116&lt;&gt;"",IF(E118&lt;&gt;"",SMALL(E116:F118,1),""),"")</f>
        <v>0</v>
      </c>
      <c r="H116" s="39"/>
      <c r="I116" s="39"/>
      <c r="J116" s="39"/>
      <c r="K116" s="80"/>
      <c r="L116" s="14"/>
      <c r="M116" s="2"/>
      <c r="N116" s="2"/>
      <c r="O116" s="11"/>
      <c r="P116" s="12"/>
      <c r="Q116" s="13"/>
      <c r="R116" s="13" t="str">
        <f>IF(Q116="","",VLOOKUP(Q116,LISTAS!$F$5:$H$301,2,0))</f>
        <v/>
      </c>
      <c r="S116" s="13" t="str">
        <f>IF(Q116="","",VLOOKUP(Q116,LISTAS!$F$5:$I$301,4,0))</f>
        <v/>
      </c>
      <c r="T116" s="13"/>
      <c r="U116" s="13"/>
    </row>
    <row r="117" spans="2:22" ht="18" customHeight="1" thickBot="1" x14ac:dyDescent="0.3">
      <c r="B117" s="113"/>
      <c r="C117" s="86" t="str">
        <f>IF(C116="","",VLOOKUP(C116,LISTAS!$F$5:$H$301,2,0))</f>
        <v/>
      </c>
      <c r="D117" s="115"/>
      <c r="E117" s="44"/>
      <c r="F117" s="39"/>
      <c r="G117" s="80"/>
      <c r="H117" s="39"/>
      <c r="I117" s="39"/>
      <c r="J117" s="39"/>
      <c r="K117" s="80"/>
      <c r="L117" s="14"/>
      <c r="O117" s="11"/>
      <c r="P117" s="12"/>
      <c r="Q117" s="13"/>
      <c r="R117" s="13" t="str">
        <f>IF(Q117="","",VLOOKUP(Q117,LISTAS!$F$5:$H$301,2,0))</f>
        <v/>
      </c>
      <c r="S117" s="13" t="str">
        <f>IF(Q117="","",VLOOKUP(Q117,LISTAS!$F$5:$I$301,4,0))</f>
        <v/>
      </c>
      <c r="T117" s="13"/>
      <c r="U117" s="13"/>
    </row>
    <row r="118" spans="2:22" ht="18" customHeight="1" x14ac:dyDescent="0.25">
      <c r="B118" s="113">
        <v>23</v>
      </c>
      <c r="C118" s="85"/>
      <c r="D118" s="114">
        <v>0</v>
      </c>
      <c r="E118" s="44">
        <f>IF(D118&lt;&gt;"",D118,"")</f>
        <v>0</v>
      </c>
      <c r="F118" s="39" t="str">
        <f>IF(D118&lt;&gt;"",IF(C118="","",C118),"")</f>
        <v/>
      </c>
      <c r="G118" s="80" t="str">
        <f>VLOOKUP(G116,E116:F118,2,0)</f>
        <v/>
      </c>
      <c r="H118" s="39"/>
      <c r="I118" s="39"/>
      <c r="J118" s="39"/>
      <c r="K118" s="80"/>
      <c r="L118" s="14"/>
      <c r="O118" s="11"/>
      <c r="P118" s="12"/>
      <c r="Q118" s="13"/>
      <c r="R118" s="13" t="str">
        <f>IF(Q118="","",VLOOKUP(Q118,LISTAS!$F$5:$H$301,2,0))</f>
        <v/>
      </c>
      <c r="S118" s="13" t="str">
        <f>IF(Q118="","",VLOOKUP(Q118,LISTAS!$F$5:$I$301,4,0))</f>
        <v/>
      </c>
      <c r="T118" s="13"/>
      <c r="U118" s="13"/>
    </row>
    <row r="119" spans="2:22" ht="18" customHeight="1" thickBot="1" x14ac:dyDescent="0.3">
      <c r="B119" s="113"/>
      <c r="C119" s="86" t="str">
        <f>IF(C118="","",VLOOKUP(C118,LISTAS!$F$5:$H$301,2,0))</f>
        <v/>
      </c>
      <c r="D119" s="115"/>
      <c r="E119" s="39"/>
      <c r="F119" s="39"/>
      <c r="G119" s="80"/>
      <c r="H119" s="39"/>
      <c r="I119" s="39"/>
      <c r="J119" s="39"/>
      <c r="K119" s="80"/>
      <c r="L119" s="53"/>
      <c r="O119" s="11"/>
      <c r="P119" s="12"/>
      <c r="Q119" s="13"/>
      <c r="R119" s="13" t="str">
        <f>IF(Q119="","",VLOOKUP(Q119,LISTAS!$F$5:$H$301,2,0))</f>
        <v/>
      </c>
      <c r="S119" s="13" t="str">
        <f>IF(Q119="","",VLOOKUP(Q119,LISTAS!$F$5:$I$301,4,0))</f>
        <v/>
      </c>
      <c r="T119" s="13"/>
      <c r="U119" s="13"/>
    </row>
    <row r="120" spans="2:22" ht="18" customHeight="1" x14ac:dyDescent="0.25">
      <c r="B120" s="57"/>
      <c r="C120" s="80"/>
      <c r="D120" s="39"/>
      <c r="E120" s="39"/>
      <c r="F120" s="39"/>
      <c r="G120" s="80"/>
      <c r="H120" s="39"/>
      <c r="I120" s="39"/>
      <c r="J120" s="39"/>
      <c r="K120" s="80"/>
      <c r="L120" s="53"/>
      <c r="O120" s="11"/>
      <c r="P120" s="12"/>
      <c r="Q120" s="13"/>
      <c r="R120" s="13" t="str">
        <f>IF(Q120="","",VLOOKUP(Q120,LISTAS!$F$5:$H$301,2,0))</f>
        <v/>
      </c>
      <c r="S120" s="13" t="str">
        <f>IF(Q120="","",VLOOKUP(Q120,LISTAS!$F$5:$I$301,4,0))</f>
        <v/>
      </c>
      <c r="T120" s="13"/>
      <c r="U120" s="13"/>
    </row>
    <row r="121" spans="2:22" ht="18" customHeight="1" x14ac:dyDescent="0.25">
      <c r="B121" s="59"/>
      <c r="O121" s="2"/>
      <c r="P121" s="2"/>
      <c r="Q121" s="2"/>
      <c r="R121" s="2"/>
      <c r="S121" s="2"/>
      <c r="T121" s="2"/>
      <c r="U121" s="2"/>
    </row>
    <row r="122" spans="2:22" ht="18" customHeight="1" x14ac:dyDescent="0.25">
      <c r="B122" s="59"/>
    </row>
    <row r="123" spans="2:22" ht="18" customHeight="1" x14ac:dyDescent="0.25">
      <c r="B123" s="59"/>
    </row>
    <row r="124" spans="2:22" ht="18" customHeight="1" x14ac:dyDescent="0.25">
      <c r="B124" s="59"/>
    </row>
    <row r="125" spans="2:22" ht="18" customHeight="1" x14ac:dyDescent="0.25">
      <c r="B125" s="59"/>
    </row>
    <row r="126" spans="2:22" ht="18" customHeight="1" x14ac:dyDescent="0.25">
      <c r="B126" s="59"/>
    </row>
    <row r="127" spans="2:22" ht="18" customHeight="1" x14ac:dyDescent="0.25">
      <c r="B127" s="59"/>
    </row>
    <row r="128" spans="2:22" ht="18" customHeight="1" x14ac:dyDescent="0.25">
      <c r="B128" s="59"/>
    </row>
    <row r="129" spans="2:12" ht="18" customHeight="1" x14ac:dyDescent="0.25">
      <c r="B129" s="59"/>
    </row>
    <row r="130" spans="2:12" ht="18" customHeight="1" x14ac:dyDescent="0.25">
      <c r="B130" s="59"/>
    </row>
    <row r="131" spans="2:12" ht="18" customHeight="1" x14ac:dyDescent="0.25">
      <c r="B131" s="59"/>
    </row>
    <row r="132" spans="2:12" ht="18" customHeight="1" x14ac:dyDescent="0.25">
      <c r="B132" s="59"/>
    </row>
    <row r="133" spans="2:12" ht="18" customHeight="1" x14ac:dyDescent="0.25">
      <c r="B133" s="59"/>
    </row>
    <row r="134" spans="2:12" ht="18" customHeight="1" x14ac:dyDescent="0.25">
      <c r="B134" s="59"/>
      <c r="C134" s="33"/>
      <c r="D134" s="2"/>
      <c r="E134" s="2"/>
      <c r="F134" s="2"/>
      <c r="G134" s="33"/>
      <c r="H134" s="2"/>
      <c r="I134" s="2"/>
      <c r="J134" s="2"/>
      <c r="K134" s="33"/>
      <c r="L134" s="2"/>
    </row>
    <row r="135" spans="2:12" ht="18" customHeight="1" x14ac:dyDescent="0.25">
      <c r="B135" s="59"/>
      <c r="C135" s="33"/>
      <c r="D135" s="2"/>
      <c r="E135" s="2"/>
      <c r="F135" s="2"/>
      <c r="G135" s="33"/>
      <c r="H135" s="2"/>
      <c r="I135" s="2"/>
      <c r="J135" s="2"/>
      <c r="K135" s="33"/>
      <c r="L135" s="2"/>
    </row>
    <row r="136" spans="2:12" ht="18" customHeight="1" x14ac:dyDescent="0.25">
      <c r="B136" s="59"/>
      <c r="C136" s="33"/>
      <c r="D136" s="2"/>
      <c r="E136" s="2"/>
      <c r="F136" s="2"/>
      <c r="G136" s="33"/>
      <c r="H136" s="2"/>
      <c r="I136" s="2"/>
      <c r="J136" s="2"/>
      <c r="K136" s="33"/>
      <c r="L136" s="2"/>
    </row>
    <row r="137" spans="2:12" ht="18" customHeight="1" x14ac:dyDescent="0.25">
      <c r="B137" s="59"/>
      <c r="C137" s="33"/>
      <c r="D137" s="2"/>
      <c r="E137" s="2"/>
      <c r="F137" s="2"/>
      <c r="G137" s="33"/>
      <c r="H137" s="2"/>
      <c r="I137" s="2"/>
      <c r="J137" s="2"/>
      <c r="K137" s="33"/>
      <c r="L137" s="2"/>
    </row>
    <row r="138" spans="2:12" ht="18" customHeight="1" x14ac:dyDescent="0.25">
      <c r="B138" s="59"/>
      <c r="C138" s="33"/>
      <c r="D138" s="2"/>
      <c r="E138" s="2"/>
      <c r="F138" s="2"/>
      <c r="G138" s="33"/>
      <c r="H138" s="2"/>
      <c r="I138" s="2"/>
      <c r="J138" s="2"/>
      <c r="K138" s="33"/>
      <c r="L138" s="2"/>
    </row>
    <row r="139" spans="2:12" ht="18" customHeight="1" x14ac:dyDescent="0.25">
      <c r="B139" s="59"/>
      <c r="C139" s="33"/>
      <c r="D139" s="2"/>
      <c r="E139" s="2"/>
      <c r="F139" s="2"/>
      <c r="G139" s="33"/>
      <c r="H139" s="2"/>
      <c r="I139" s="2"/>
      <c r="J139" s="2"/>
      <c r="K139" s="33"/>
      <c r="L139" s="2"/>
    </row>
    <row r="140" spans="2:12" ht="18" customHeight="1" x14ac:dyDescent="0.25">
      <c r="B140" s="59"/>
      <c r="C140" s="33"/>
      <c r="D140" s="2"/>
      <c r="E140" s="2"/>
      <c r="F140" s="2"/>
      <c r="G140" s="33"/>
      <c r="H140" s="2"/>
      <c r="I140" s="2"/>
      <c r="J140" s="2"/>
      <c r="K140" s="33"/>
      <c r="L140" s="2"/>
    </row>
    <row r="141" spans="2:12" ht="18" customHeight="1" x14ac:dyDescent="0.25">
      <c r="B141" s="59"/>
      <c r="C141" s="33"/>
      <c r="D141" s="2"/>
      <c r="E141" s="2"/>
      <c r="F141" s="2"/>
      <c r="G141" s="33"/>
      <c r="H141" s="2"/>
      <c r="I141" s="2"/>
      <c r="J141" s="2"/>
      <c r="K141" s="33"/>
      <c r="L141" s="2"/>
    </row>
    <row r="142" spans="2:12" ht="18" customHeight="1" x14ac:dyDescent="0.25">
      <c r="B142" s="59"/>
      <c r="C142" s="33"/>
      <c r="D142" s="2"/>
      <c r="E142" s="2"/>
      <c r="F142" s="2"/>
      <c r="G142" s="33"/>
      <c r="H142" s="2"/>
      <c r="I142" s="2"/>
      <c r="J142" s="2"/>
      <c r="K142" s="33"/>
      <c r="L142" s="2"/>
    </row>
    <row r="143" spans="2:12" ht="18" customHeight="1" x14ac:dyDescent="0.25">
      <c r="B143" s="59"/>
      <c r="C143" s="33"/>
      <c r="D143" s="2"/>
      <c r="E143" s="2"/>
      <c r="F143" s="2"/>
      <c r="G143" s="33"/>
      <c r="H143" s="2"/>
      <c r="I143" s="2"/>
      <c r="J143" s="2"/>
      <c r="K143" s="33"/>
      <c r="L143" s="2"/>
    </row>
    <row r="144" spans="2:12" ht="18" customHeight="1" x14ac:dyDescent="0.25">
      <c r="B144" s="59"/>
      <c r="C144" s="33"/>
      <c r="D144" s="2"/>
      <c r="E144" s="2"/>
      <c r="F144" s="2"/>
      <c r="G144" s="33"/>
      <c r="H144" s="2"/>
      <c r="I144" s="2"/>
      <c r="J144" s="2"/>
      <c r="K144" s="33"/>
      <c r="L144" s="2"/>
    </row>
    <row r="145" spans="2:12" ht="18" customHeight="1" x14ac:dyDescent="0.25">
      <c r="B145" s="59"/>
      <c r="C145" s="33"/>
      <c r="D145" s="2"/>
      <c r="E145" s="2"/>
      <c r="F145" s="2"/>
      <c r="G145" s="33"/>
      <c r="H145" s="2"/>
      <c r="I145" s="2"/>
      <c r="J145" s="2"/>
      <c r="K145" s="33"/>
      <c r="L145" s="2"/>
    </row>
    <row r="146" spans="2:12" ht="18" customHeight="1" x14ac:dyDescent="0.25">
      <c r="B146" s="59"/>
      <c r="C146" s="33"/>
      <c r="D146" s="2"/>
      <c r="E146" s="2"/>
      <c r="F146" s="2"/>
      <c r="G146" s="33"/>
      <c r="H146" s="2"/>
      <c r="I146" s="2"/>
      <c r="J146" s="2"/>
      <c r="K146" s="33"/>
      <c r="L146" s="2"/>
    </row>
    <row r="147" spans="2:12" ht="18" customHeight="1" x14ac:dyDescent="0.25">
      <c r="B147" s="59"/>
      <c r="C147" s="33"/>
      <c r="D147" s="2"/>
      <c r="E147" s="2"/>
      <c r="F147" s="2"/>
      <c r="G147" s="33"/>
      <c r="H147" s="2"/>
      <c r="I147" s="2"/>
      <c r="J147" s="2"/>
      <c r="K147" s="33"/>
      <c r="L147" s="2"/>
    </row>
    <row r="148" spans="2:12" ht="18" customHeight="1" x14ac:dyDescent="0.25">
      <c r="B148" s="59"/>
      <c r="C148" s="33"/>
      <c r="D148" s="2"/>
      <c r="E148" s="2"/>
      <c r="F148" s="2"/>
      <c r="G148" s="33"/>
      <c r="H148" s="2"/>
      <c r="I148" s="2"/>
      <c r="J148" s="2"/>
      <c r="K148" s="33"/>
      <c r="L148" s="2"/>
    </row>
    <row r="149" spans="2:12" ht="18" customHeight="1" x14ac:dyDescent="0.25">
      <c r="B149" s="59"/>
      <c r="C149" s="33"/>
      <c r="D149" s="2"/>
      <c r="E149" s="2"/>
      <c r="F149" s="2"/>
      <c r="G149" s="33"/>
      <c r="H149" s="2"/>
      <c r="I149" s="2"/>
      <c r="J149" s="2"/>
      <c r="K149" s="33"/>
      <c r="L149" s="2"/>
    </row>
    <row r="150" spans="2:12" ht="18" customHeight="1" x14ac:dyDescent="0.25">
      <c r="B150" s="59"/>
      <c r="C150" s="33"/>
      <c r="D150" s="2"/>
      <c r="E150" s="2"/>
      <c r="F150" s="2"/>
      <c r="G150" s="33"/>
      <c r="H150" s="2"/>
      <c r="I150" s="2"/>
      <c r="J150" s="2"/>
      <c r="K150" s="33"/>
      <c r="L150" s="2"/>
    </row>
    <row r="151" spans="2:12" ht="18" customHeight="1" x14ac:dyDescent="0.25"/>
    <row r="152" spans="2:12" ht="18" customHeight="1" x14ac:dyDescent="0.25"/>
    <row r="153" spans="2:12" ht="18" customHeight="1" x14ac:dyDescent="0.25"/>
    <row r="154" spans="2:12" ht="18" customHeight="1" x14ac:dyDescent="0.25"/>
    <row r="155" spans="2:12" ht="18" customHeight="1" x14ac:dyDescent="0.25"/>
    <row r="156" spans="2:12" ht="18" customHeight="1" x14ac:dyDescent="0.25"/>
    <row r="157" spans="2:12" ht="18" customHeight="1" x14ac:dyDescent="0.25"/>
    <row r="158" spans="2:12" ht="18" customHeight="1" x14ac:dyDescent="0.25"/>
    <row r="159" spans="2:12" ht="18" customHeight="1" x14ac:dyDescent="0.25"/>
    <row r="160" spans="2:12" ht="18" customHeight="1" x14ac:dyDescent="0.25"/>
    <row r="161" ht="18" customHeight="1" x14ac:dyDescent="0.25"/>
    <row r="162" ht="18" customHeight="1" x14ac:dyDescent="0.25"/>
  </sheetData>
  <mergeCells count="80">
    <mergeCell ref="O85:P85"/>
    <mergeCell ref="O7:P7"/>
    <mergeCell ref="B45:L45"/>
    <mergeCell ref="O45:U45"/>
    <mergeCell ref="O46:P46"/>
    <mergeCell ref="B84:L84"/>
    <mergeCell ref="O84:U84"/>
    <mergeCell ref="D8:D9"/>
    <mergeCell ref="D10:D11"/>
    <mergeCell ref="H13:H14"/>
    <mergeCell ref="H15:H16"/>
    <mergeCell ref="L23:L24"/>
    <mergeCell ref="L25:L26"/>
    <mergeCell ref="D18:D19"/>
    <mergeCell ref="D20:D21"/>
    <mergeCell ref="D28:D29"/>
    <mergeCell ref="O2:U3"/>
    <mergeCell ref="B5:D5"/>
    <mergeCell ref="O5:P5"/>
    <mergeCell ref="B6:L6"/>
    <mergeCell ref="O6:U6"/>
    <mergeCell ref="B2:L4"/>
    <mergeCell ref="B8:B9"/>
    <mergeCell ref="B10:B11"/>
    <mergeCell ref="B18:B19"/>
    <mergeCell ref="B20:B21"/>
    <mergeCell ref="B28:B29"/>
    <mergeCell ref="H52:H53"/>
    <mergeCell ref="H54:H55"/>
    <mergeCell ref="D57:D58"/>
    <mergeCell ref="D30:D31"/>
    <mergeCell ref="H33:H34"/>
    <mergeCell ref="H35:H36"/>
    <mergeCell ref="D38:D39"/>
    <mergeCell ref="D40:D41"/>
    <mergeCell ref="B57:B58"/>
    <mergeCell ref="B59:B60"/>
    <mergeCell ref="D59:D60"/>
    <mergeCell ref="L62:L63"/>
    <mergeCell ref="L64:L65"/>
    <mergeCell ref="B30:B31"/>
    <mergeCell ref="B38:B39"/>
    <mergeCell ref="B40:B41"/>
    <mergeCell ref="B47:B48"/>
    <mergeCell ref="B49:B50"/>
    <mergeCell ref="B44:D44"/>
    <mergeCell ref="D47:D48"/>
    <mergeCell ref="D49:D50"/>
    <mergeCell ref="B67:B68"/>
    <mergeCell ref="B69:B70"/>
    <mergeCell ref="B77:B78"/>
    <mergeCell ref="B79:B80"/>
    <mergeCell ref="H72:H73"/>
    <mergeCell ref="H74:H75"/>
    <mergeCell ref="D77:D78"/>
    <mergeCell ref="D79:D80"/>
    <mergeCell ref="D67:D68"/>
    <mergeCell ref="D69:D70"/>
    <mergeCell ref="B88:B89"/>
    <mergeCell ref="D88:D89"/>
    <mergeCell ref="H91:H92"/>
    <mergeCell ref="H93:H94"/>
    <mergeCell ref="B86:B87"/>
    <mergeCell ref="D86:D87"/>
    <mergeCell ref="B98:B99"/>
    <mergeCell ref="D98:D99"/>
    <mergeCell ref="B96:B97"/>
    <mergeCell ref="D96:D97"/>
    <mergeCell ref="L101:L102"/>
    <mergeCell ref="B116:B117"/>
    <mergeCell ref="D116:D117"/>
    <mergeCell ref="B118:B119"/>
    <mergeCell ref="D118:D119"/>
    <mergeCell ref="L103:L104"/>
    <mergeCell ref="B106:B107"/>
    <mergeCell ref="D106:D107"/>
    <mergeCell ref="H111:H112"/>
    <mergeCell ref="H113:H114"/>
    <mergeCell ref="B108:B109"/>
    <mergeCell ref="D108:D109"/>
  </mergeCells>
  <pageMargins left="0.51181102362204722" right="0.51181102362204722" top="0.78740157480314965" bottom="0.78740157480314965" header="0.31496062992125984" footer="0.31496062992125984"/>
  <pageSetup paperSize="9" scale="65" orientation="landscape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LISTAS!$D$5:$D$6</xm:f>
          </x14:formula1>
          <xm:sqref>R5</xm:sqref>
        </x14:dataValidation>
        <x14:dataValidation type="list" allowBlank="1" showInputMessage="1" showErrorMessage="1" xr:uid="{00000000-0002-0000-0000-000001000000}">
          <x14:formula1>
            <xm:f>LISTAS!$F$5:$F$301</xm:f>
          </x14:formula1>
          <xm:sqref>C28 C118 C116 C106 C88 C86 C108 C96 C59 C79 C77 C67 C18 C10 C8 C30 C20 C98 C49 C47 C69 C57 C40 C38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2">
    <tabColor theme="4" tint="0.39997558519241921"/>
  </sheetPr>
  <dimension ref="B1:W162"/>
  <sheetViews>
    <sheetView showGridLines="0" topLeftCell="J4" zoomScale="85" zoomScaleNormal="85" workbookViewId="0">
      <selection activeCell="Q59" sqref="Q59"/>
    </sheetView>
  </sheetViews>
  <sheetFormatPr defaultColWidth="25.28515625" defaultRowHeight="16.5" x14ac:dyDescent="0.25"/>
  <cols>
    <col min="1" max="1" width="1.42578125" style="1" customWidth="1"/>
    <col min="2" max="2" width="3.140625" style="55" bestFit="1" customWidth="1"/>
    <col min="3" max="3" width="38.5703125" style="1" customWidth="1"/>
    <col min="4" max="4" width="7.7109375" style="1" customWidth="1"/>
    <col min="5" max="5" width="3.7109375" style="1" customWidth="1"/>
    <col min="6" max="6" width="9" style="1" bestFit="1" customWidth="1"/>
    <col min="7" max="7" width="38.7109375" style="1" customWidth="1"/>
    <col min="8" max="8" width="7.7109375" style="1" customWidth="1"/>
    <col min="9" max="9" width="3.7109375" style="1" customWidth="1"/>
    <col min="10" max="10" width="5.7109375" style="1" bestFit="1" customWidth="1"/>
    <col min="11" max="11" width="38.7109375" style="1" customWidth="1"/>
    <col min="12" max="12" width="7.7109375" style="1" customWidth="1"/>
    <col min="13" max="13" width="2.28515625" style="19" bestFit="1" customWidth="1"/>
    <col min="14" max="14" width="1.42578125" style="16" customWidth="1"/>
    <col min="15" max="15" width="9.7109375" style="1" customWidth="1"/>
    <col min="16" max="16" width="15.5703125" style="1" customWidth="1"/>
    <col min="17" max="17" width="39" style="1" customWidth="1"/>
    <col min="18" max="16384" width="25.28515625" style="1"/>
  </cols>
  <sheetData>
    <row r="1" spans="2:23" ht="7.5" customHeight="1" x14ac:dyDescent="0.25"/>
    <row r="2" spans="2:23" s="3" customFormat="1" ht="60.75" customHeight="1" x14ac:dyDescent="0.25"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20"/>
      <c r="N2" s="21"/>
      <c r="O2" s="120"/>
      <c r="P2" s="120"/>
      <c r="Q2" s="120"/>
      <c r="R2" s="120"/>
      <c r="S2" s="120"/>
      <c r="T2" s="120"/>
      <c r="U2" s="120"/>
    </row>
    <row r="3" spans="2:23" s="3" customFormat="1" ht="60.75" customHeight="1" x14ac:dyDescent="0.25"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20"/>
      <c r="N3" s="21"/>
      <c r="O3" s="120"/>
      <c r="P3" s="120"/>
      <c r="Q3" s="120"/>
      <c r="R3" s="120"/>
      <c r="S3" s="120"/>
      <c r="T3" s="120"/>
      <c r="U3" s="120"/>
      <c r="V3" s="1"/>
      <c r="W3" s="1"/>
    </row>
    <row r="4" spans="2:23" s="3" customFormat="1" ht="13.5" customHeight="1" x14ac:dyDescent="0.25"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20"/>
      <c r="N4" s="21"/>
      <c r="O4" s="4"/>
      <c r="P4" s="4"/>
      <c r="Q4" s="4"/>
      <c r="R4" s="4"/>
      <c r="S4" s="4"/>
      <c r="T4" s="4"/>
      <c r="U4" s="4"/>
    </row>
    <row r="5" spans="2:23" s="3" customFormat="1" ht="30" customHeight="1" x14ac:dyDescent="0.25">
      <c r="B5" s="136" t="s">
        <v>34</v>
      </c>
      <c r="C5" s="137"/>
      <c r="D5" s="138"/>
      <c r="M5" s="20"/>
      <c r="N5" s="21"/>
      <c r="O5" s="139" t="s">
        <v>34</v>
      </c>
      <c r="P5" s="139"/>
      <c r="Q5" s="5" t="s">
        <v>13</v>
      </c>
      <c r="R5" s="6" t="s">
        <v>14</v>
      </c>
      <c r="T5" s="4"/>
      <c r="U5" s="4"/>
    </row>
    <row r="6" spans="2:23" ht="30" customHeight="1" x14ac:dyDescent="0.25">
      <c r="B6" s="123" t="s">
        <v>21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O6" s="123" t="s">
        <v>21</v>
      </c>
      <c r="P6" s="123"/>
      <c r="Q6" s="123"/>
      <c r="R6" s="123"/>
      <c r="S6" s="123"/>
      <c r="T6" s="123"/>
      <c r="U6" s="123"/>
    </row>
    <row r="7" spans="2:23" ht="28.5" customHeight="1" thickBot="1" x14ac:dyDescent="0.3">
      <c r="B7" s="61"/>
      <c r="C7" s="74"/>
      <c r="D7" s="75"/>
      <c r="E7" s="75"/>
      <c r="F7" s="75"/>
      <c r="G7" s="29"/>
      <c r="H7" s="29"/>
      <c r="I7" s="29"/>
      <c r="J7" s="29"/>
      <c r="K7" s="29"/>
      <c r="L7" s="30"/>
      <c r="O7" s="134" t="s">
        <v>3</v>
      </c>
      <c r="P7" s="134"/>
      <c r="Q7" s="22" t="s">
        <v>15</v>
      </c>
      <c r="R7" s="22" t="s">
        <v>0</v>
      </c>
      <c r="S7" s="22" t="s">
        <v>16</v>
      </c>
      <c r="T7" s="22" t="s">
        <v>17</v>
      </c>
      <c r="U7" s="22" t="s">
        <v>18</v>
      </c>
    </row>
    <row r="8" spans="2:23" ht="18" customHeight="1" x14ac:dyDescent="0.25">
      <c r="B8" s="135">
        <v>1</v>
      </c>
      <c r="C8" s="69" t="s">
        <v>146</v>
      </c>
      <c r="D8" s="131">
        <v>1</v>
      </c>
      <c r="E8" s="62">
        <f>IF(D8&lt;&gt;"",D8,"")</f>
        <v>1</v>
      </c>
      <c r="F8" s="62" t="str">
        <f>IF(D8&lt;&gt;"",IF(C8="","",C8),"")</f>
        <v>LUCAS PACHECO YAMADA</v>
      </c>
      <c r="G8" s="62">
        <f>IF(E8&lt;&gt;"",IF(E10&lt;&gt;"",SMALL(E8:F10,1),""),"")</f>
        <v>0</v>
      </c>
      <c r="H8" s="62"/>
      <c r="I8" s="62"/>
      <c r="J8" s="62"/>
      <c r="K8" s="62"/>
      <c r="L8" s="67"/>
      <c r="O8" s="24">
        <f>IF(Q8&lt;&gt;"",1,"")</f>
        <v>1</v>
      </c>
      <c r="P8" s="25" t="str">
        <f>IF(O8&lt;&gt;"","LUGAR","")</f>
        <v>LUGAR</v>
      </c>
      <c r="Q8" s="26" t="str">
        <f>IF(L23&lt;&gt;"",IF(L25&lt;&gt;"",IF(L23=L25,"",IF(L23&gt;L25,K23,K25)),""),"")</f>
        <v>LUCAS PACHECO YAMADA</v>
      </c>
      <c r="R8" s="26" t="str">
        <f>IF(Q8="","",VLOOKUP(Q8,LISTAS!$F$5:$H$301,2,0))</f>
        <v>COLEGIO HARMONIA</v>
      </c>
      <c r="S8" s="26">
        <f>IF(Q8="","",VLOOKUP(Q8,LISTAS!$F$5:$I$301,4,0))</f>
        <v>0</v>
      </c>
      <c r="T8" s="26">
        <f t="shared" ref="T8:T42" si="0">IF(O8="","",IF(O8=1,400,IF(O8=2,340,IF(O8=3,300,IF(O8=4,280,IF(O8=5,270,IF(O8=6,260,IF(O8=7,250,IF(O8=8,240,IF(O8=9,200,IF(O8=10,200,IF(O8=11,200,IF(O8=12,200,IF(O8=13,200,IF(O8=14,200,IF(O8=15,200,IF(O8=16,200,IF(O8&gt;16,"",""))))))))))))))))))</f>
        <v>400</v>
      </c>
      <c r="U8" s="26">
        <f>IF(O8="","",IF($R$5="NÃO","",IF(O8=1,400,IF(O8=2,340,IF(O8=3,300,IF(O8=4,280,IF(O8=5,270,IF(O8=6,260,IF(O8=7,250,IF(O8=8,240,IF(O8=9,200,IF(O8=10,200,IF(O8=11,200,IF(O8=12,200,IF(O8=13,200,IF(O8=14,200,IF(O8=15,200,IF(O8=16,200,IF(O8&gt;16,"","")))))))))))))))))))</f>
        <v>400</v>
      </c>
    </row>
    <row r="9" spans="2:23" ht="18" customHeight="1" thickBot="1" x14ac:dyDescent="0.3">
      <c r="B9" s="135"/>
      <c r="C9" s="68" t="str">
        <f>IF(C8="","",VLOOKUP(C8,LISTAS!$F$5:$H$301,2,0))</f>
        <v>COLEGIO HARMONIA</v>
      </c>
      <c r="D9" s="132"/>
      <c r="E9" s="62"/>
      <c r="F9" s="62"/>
      <c r="G9" s="62"/>
      <c r="H9" s="62"/>
      <c r="I9" s="62"/>
      <c r="J9" s="62"/>
      <c r="K9" s="62"/>
      <c r="L9" s="67"/>
      <c r="O9" s="24">
        <f>IF(Q9&lt;&gt;"",1+COUNTIF(O8,"1"),"")</f>
        <v>2</v>
      </c>
      <c r="P9" s="25" t="str">
        <f t="shared" ref="P9:P23" si="1">IF(O9&lt;&gt;"","LUGAR","")</f>
        <v>LUGAR</v>
      </c>
      <c r="Q9" s="26" t="str">
        <f>IF(L23&lt;&gt;"",IF(L25&lt;&gt;"",IF(L23=L25,"",IF(L23&lt;L25,K23,K25)),""),"")</f>
        <v xml:space="preserve">NICOLAS ZOBOLI </v>
      </c>
      <c r="R9" s="26" t="str">
        <f>IF(Q9="","",VLOOKUP(Q9,LISTAS!$F$5:$H$301,2,0))</f>
        <v>LICEU JARDIM</v>
      </c>
      <c r="S9" s="26">
        <f>IF(Q9="","",VLOOKUP(Q9,LISTAS!$F$5:$I$301,4,0))</f>
        <v>0</v>
      </c>
      <c r="T9" s="26">
        <f t="shared" si="0"/>
        <v>340</v>
      </c>
      <c r="U9" s="26">
        <f t="shared" ref="U9:U42" si="2">IF(O9="","",IF($R$5="NÃO","",IF(O9=1,400,IF(O9=2,340,IF(O9=3,300,IF(O9=4,280,IF(O9=5,270,IF(O9=6,260,IF(O9=7,250,IF(O9=8,240,IF(O9=9,200,IF(O9=10,200,IF(O9=11,200,IF(O9=12,200,IF(O9=13,200,IF(O9=14,200,IF(O9=15,200,IF(O9=16,200,IF(O9&gt;16,"","")))))))))))))))))))</f>
        <v>340</v>
      </c>
    </row>
    <row r="10" spans="2:23" ht="18" customHeight="1" x14ac:dyDescent="0.25">
      <c r="B10" s="133">
        <v>8</v>
      </c>
      <c r="C10" s="69"/>
      <c r="D10" s="131">
        <v>0</v>
      </c>
      <c r="E10" s="63">
        <f>IF(D10&lt;&gt;"",D10,"")</f>
        <v>0</v>
      </c>
      <c r="F10" s="62" t="str">
        <f>IF(D10&lt;&gt;"",IF(C10="","",C10),"")</f>
        <v/>
      </c>
      <c r="G10" s="62" t="str">
        <f>VLOOKUP(G8,E8:F10,2,0)</f>
        <v/>
      </c>
      <c r="H10" s="62"/>
      <c r="I10" s="62"/>
      <c r="J10" s="62"/>
      <c r="K10" s="62"/>
      <c r="L10" s="67"/>
      <c r="O10" s="24">
        <f>IF(Q10&lt;&gt;"",1+COUNTIF(O8:O9,"1")+COUNTIF(O8:O9,"2"),"")</f>
        <v>3</v>
      </c>
      <c r="P10" s="25" t="str">
        <f t="shared" si="1"/>
        <v>LUGAR</v>
      </c>
      <c r="Q10" s="26" t="str">
        <f>IF(Q8&lt;&gt;"",IF(G13=Q8,G15,IF(G15=Q8,G13,IF(G33=Q8,G35,IF(G35=Q8,G33)))),"")</f>
        <v>VITOR SIMA ANTENOR FERREIRA</v>
      </c>
      <c r="R10" s="26" t="str">
        <f>IF(Q10="","",VLOOKUP(Q10,LISTAS!$F$5:$H$301,2,0))</f>
        <v>COLÉGIO ARBOS - SÃO CAETANO DO SUL</v>
      </c>
      <c r="S10" s="26">
        <f>IF(Q10="","",VLOOKUP(Q10,LISTAS!$F$5:$I$301,4,0))</f>
        <v>0</v>
      </c>
      <c r="T10" s="26">
        <f t="shared" si="0"/>
        <v>300</v>
      </c>
      <c r="U10" s="26">
        <f t="shared" si="2"/>
        <v>300</v>
      </c>
    </row>
    <row r="11" spans="2:23" ht="18" customHeight="1" thickBot="1" x14ac:dyDescent="0.3">
      <c r="B11" s="133"/>
      <c r="C11" s="68" t="str">
        <f>IF(C10="","",VLOOKUP(C10,LISTAS!$F$5:$H$301,2,0))</f>
        <v/>
      </c>
      <c r="D11" s="132"/>
      <c r="E11" s="64"/>
      <c r="F11" s="62"/>
      <c r="G11" s="62"/>
      <c r="H11" s="62"/>
      <c r="I11" s="62"/>
      <c r="J11" s="62"/>
      <c r="K11" s="62"/>
      <c r="L11" s="67"/>
      <c r="O11" s="24">
        <f>IF(Q11&lt;&gt;"",1+COUNTIF(O8:O10,"1")+COUNTIF(O8:O10,"2")+COUNTIF(O8:O10,"3"),"")</f>
        <v>4</v>
      </c>
      <c r="P11" s="25" t="str">
        <f t="shared" si="1"/>
        <v>LUGAR</v>
      </c>
      <c r="Q11" s="26" t="str">
        <f>IF(Q9&lt;&gt;"",IF(G13=Q9,G15,IF(G15=Q9,G13,IF(G33=Q9,G35,IF(G35=Q9,G33)))),"")</f>
        <v>LORENZO BENEDETTI DE COME</v>
      </c>
      <c r="R11" s="26" t="str">
        <f>IF(Q11="","",VLOOKUP(Q11,LISTAS!$F$5:$H$301,2,0))</f>
        <v>COLÉGIO ARBOS - SANTO ANDRÉ</v>
      </c>
      <c r="S11" s="26">
        <f>IF(Q11="","",VLOOKUP(Q11,LISTAS!$F$5:$I$301,4,0))</f>
        <v>0</v>
      </c>
      <c r="T11" s="26">
        <f t="shared" si="0"/>
        <v>280</v>
      </c>
      <c r="U11" s="26">
        <f t="shared" si="2"/>
        <v>280</v>
      </c>
    </row>
    <row r="12" spans="2:23" ht="18" customHeight="1" thickBot="1" x14ac:dyDescent="0.3">
      <c r="B12" s="60"/>
      <c r="C12" s="74"/>
      <c r="D12" s="74"/>
      <c r="E12" s="76"/>
      <c r="F12" s="74"/>
      <c r="G12" s="74"/>
      <c r="H12" s="23"/>
      <c r="I12" s="23"/>
      <c r="J12" s="23"/>
      <c r="K12" s="23"/>
      <c r="L12" s="27"/>
      <c r="O12" s="24"/>
      <c r="P12" s="25" t="str">
        <f t="shared" si="1"/>
        <v/>
      </c>
      <c r="Q12" s="26"/>
      <c r="R12" s="26"/>
      <c r="S12" s="26"/>
      <c r="T12" s="26" t="str">
        <f t="shared" si="0"/>
        <v/>
      </c>
      <c r="U12" s="26" t="str">
        <f t="shared" si="2"/>
        <v/>
      </c>
    </row>
    <row r="13" spans="2:23" ht="18" customHeight="1" x14ac:dyDescent="0.25">
      <c r="B13" s="60"/>
      <c r="C13" s="74"/>
      <c r="D13" s="74"/>
      <c r="E13" s="76"/>
      <c r="F13" s="74"/>
      <c r="G13" s="69" t="str">
        <f>IF(D8&lt;&gt;"",IF(D10&lt;&gt;"",IF(D8=D10,"",IF(D8&gt;D10,C8,C10)),""),"")</f>
        <v>LUCAS PACHECO YAMADA</v>
      </c>
      <c r="H13" s="131">
        <v>1</v>
      </c>
      <c r="I13" s="62">
        <f>IF(H13&lt;&gt;"",H13,"")</f>
        <v>1</v>
      </c>
      <c r="J13" s="62" t="str">
        <f>IF(H13&lt;&gt;"",IF(G13="","",G13),"")</f>
        <v>LUCAS PACHECO YAMADA</v>
      </c>
      <c r="K13" s="62">
        <f>IF(I13&lt;&gt;"",IF(I15&lt;&gt;"",SMALL(I13:J15,1),""),"")</f>
        <v>0</v>
      </c>
      <c r="L13" s="67"/>
      <c r="O13" s="24"/>
      <c r="P13" s="25" t="str">
        <f t="shared" si="1"/>
        <v/>
      </c>
      <c r="Q13" s="26"/>
      <c r="R13" s="26"/>
      <c r="S13" s="26"/>
      <c r="T13" s="26" t="str">
        <f t="shared" si="0"/>
        <v/>
      </c>
      <c r="U13" s="26" t="str">
        <f t="shared" si="2"/>
        <v/>
      </c>
    </row>
    <row r="14" spans="2:23" ht="18" customHeight="1" thickBot="1" x14ac:dyDescent="0.3">
      <c r="B14" s="60"/>
      <c r="C14" s="74"/>
      <c r="D14" s="74"/>
      <c r="E14" s="76"/>
      <c r="F14" s="74"/>
      <c r="G14" s="68" t="str">
        <f>IF(G13="","",VLOOKUP(G13,LISTAS!$F$5:$H$301,2,0))</f>
        <v>COLEGIO HARMONIA</v>
      </c>
      <c r="H14" s="132"/>
      <c r="I14" s="62"/>
      <c r="J14" s="62"/>
      <c r="K14" s="62"/>
      <c r="L14" s="67"/>
      <c r="O14" s="24">
        <f>IF(Q14&lt;&gt;"",1+COUNTIF(O8:O13,"1")+COUNTIF(O8:O13,"2")+COUNTIF(O8:O13,"3")+COUNTIF(O8:O13,"4")+COUNTIF(O8:O13,"5")+COUNTIF(O8:O13,"6"),"")</f>
        <v>5</v>
      </c>
      <c r="P14" s="25" t="str">
        <f t="shared" si="1"/>
        <v>LUGAR</v>
      </c>
      <c r="Q14" s="26" t="str">
        <f>IF(Q10&lt;&gt;"",IF(C8=Q10,C10,IF(C10=Q10,C8,IF(C18=Q10,C20,IF(C20=Q10,C18,IF(C28=Q10,C30,IF(C30=Q10,C28,IF(C38=Q10,C40,IF(C40=Q10,C38)))))))),"")</f>
        <v xml:space="preserve">JOÃO GUILHERME BOM </v>
      </c>
      <c r="R14" s="26" t="str">
        <f>IF(Q14="","",VLOOKUP(Q14,LISTAS!$F$5:$H$301,2,0))</f>
        <v>LICEU JARDIM</v>
      </c>
      <c r="S14" s="26">
        <f>IF(Q14="","",VLOOKUP(Q14,LISTAS!$F$5:$I$301,4,0))</f>
        <v>0</v>
      </c>
      <c r="T14" s="26">
        <f t="shared" si="0"/>
        <v>270</v>
      </c>
      <c r="U14" s="26">
        <f t="shared" si="2"/>
        <v>270</v>
      </c>
    </row>
    <row r="15" spans="2:23" ht="18" customHeight="1" x14ac:dyDescent="0.25">
      <c r="B15" s="60"/>
      <c r="C15" s="74"/>
      <c r="D15" s="74"/>
      <c r="E15" s="76"/>
      <c r="F15" s="77"/>
      <c r="G15" s="69" t="str">
        <f>IF(D18&lt;&gt;"",IF(D20&lt;&gt;"",IF(D18=D20,"",IF(D18&gt;D20,C18,C20)),""),"")</f>
        <v>VITOR SIMA ANTENOR FERREIRA</v>
      </c>
      <c r="H15" s="131">
        <v>0</v>
      </c>
      <c r="I15" s="63">
        <f>IF(H15&lt;&gt;"",H15,"")</f>
        <v>0</v>
      </c>
      <c r="J15" s="62" t="str">
        <f>IF(H15&lt;&gt;"",IF(G15="","",G15),"")</f>
        <v>VITOR SIMA ANTENOR FERREIRA</v>
      </c>
      <c r="K15" s="62" t="str">
        <f>VLOOKUP(K13,I13:J15,2,0)</f>
        <v>VITOR SIMA ANTENOR FERREIRA</v>
      </c>
      <c r="L15" s="67"/>
      <c r="O15" s="24">
        <f>IF(Q15&lt;&gt;"",1+COUNTIF(O8:O14,"1")+COUNTIF(O8:O14,"2")+COUNTIF(O8:O14,"3")+COUNTIF(O8:O14,"4")+COUNTIF(O8:O14,"5")+COUNTIF(O8:O14,"6")+COUNTIF(O8:O14,"7"),"")</f>
        <v>6</v>
      </c>
      <c r="P15" s="25" t="str">
        <f t="shared" si="1"/>
        <v>LUGAR</v>
      </c>
      <c r="Q15" s="26">
        <f>IF(Q11&lt;&gt;"",IF(C8=Q11,C10,IF(C10=Q11,C8,IF(C18=Q11,C20,IF(C20=Q11,C18,IF(C28=Q11,C30,IF(C30=Q11,C28,IF(C38=Q11,C40,IF(C40=Q11,C38)))))))),"")</f>
        <v>0</v>
      </c>
      <c r="R15" s="26" t="e">
        <f>IF(Q15="","",VLOOKUP(Q15,LISTAS!$F$5:$H$301,2,0))</f>
        <v>#N/A</v>
      </c>
      <c r="S15" s="26" t="e">
        <f>IF(Q15="","",VLOOKUP(Q15,LISTAS!$F$5:$I$301,4,0))</f>
        <v>#N/A</v>
      </c>
      <c r="T15" s="26">
        <f t="shared" si="0"/>
        <v>260</v>
      </c>
      <c r="U15" s="26">
        <f t="shared" si="2"/>
        <v>260</v>
      </c>
    </row>
    <row r="16" spans="2:23" ht="18" customHeight="1" thickBot="1" x14ac:dyDescent="0.3">
      <c r="B16" s="60"/>
      <c r="C16" s="74"/>
      <c r="D16" s="74"/>
      <c r="E16" s="76"/>
      <c r="F16" s="74"/>
      <c r="G16" s="68" t="str">
        <f>IF(G15="","",VLOOKUP(G15,LISTAS!$F$5:$H$301,2,0))</f>
        <v>COLÉGIO ARBOS - SÃO CAETANO DO SUL</v>
      </c>
      <c r="H16" s="132"/>
      <c r="I16" s="64"/>
      <c r="J16" s="62"/>
      <c r="K16" s="62"/>
      <c r="L16" s="67"/>
      <c r="O16" s="24" t="str">
        <f>IF(Q16&lt;&gt;"",1+COUNTIF(O8:O15,"1")+COUNTIF(O8:O15,"2")+COUNTIF(O8:O15,"3")+COUNTIF(O8:O15,"4")+COUNTIF(O8:O15,"5")+COUNTIF(O8:O15,"6")+COUNTIF(O8:O15,"7")+COUNTIF(O8:O15,"8"),"")</f>
        <v/>
      </c>
      <c r="P16" s="25" t="str">
        <f t="shared" si="1"/>
        <v/>
      </c>
      <c r="Q16" s="26"/>
      <c r="R16" s="26" t="str">
        <f>IF(Q16="","",VLOOKUP(Q16,LISTAS!$F$5:$H$301,2,0))</f>
        <v/>
      </c>
      <c r="S16" s="26" t="str">
        <f>IF(Q16="","",VLOOKUP(Q16,LISTAS!$F$5:$I$301,4,0))</f>
        <v/>
      </c>
      <c r="T16" s="26" t="str">
        <f t="shared" si="0"/>
        <v/>
      </c>
      <c r="U16" s="26" t="str">
        <f t="shared" si="2"/>
        <v/>
      </c>
    </row>
    <row r="17" spans="2:21" ht="18" customHeight="1" thickBot="1" x14ac:dyDescent="0.3">
      <c r="B17" s="60"/>
      <c r="C17" s="74"/>
      <c r="D17" s="74"/>
      <c r="E17" s="76"/>
      <c r="F17" s="74"/>
      <c r="G17" s="23"/>
      <c r="H17" s="23"/>
      <c r="I17" s="76"/>
      <c r="J17" s="74"/>
      <c r="K17" s="74"/>
      <c r="L17" s="27"/>
      <c r="O17" s="24" t="str">
        <f>IF(Q17&lt;&gt;"",1+COUNTIF(O8:O16,"1")+COUNTIF(O8:O16,"2")+COUNTIF(O8:O16,"3")+COUNTIF(O8:O16,"4")+COUNTIF(O8:O16,"5")+COUNTIF(O8:O16,"6")+COUNTIF(O8:O16,"7")+COUNTIF(O8:O16,"8")+COUNTIF(O8:O16,"9"),"")</f>
        <v/>
      </c>
      <c r="P17" s="25" t="str">
        <f t="shared" si="1"/>
        <v/>
      </c>
      <c r="Q17" s="26"/>
      <c r="R17" s="26" t="str">
        <f>IF(Q17="","",VLOOKUP(Q17,LISTAS!$F$5:$H$301,2,0))</f>
        <v/>
      </c>
      <c r="S17" s="26" t="str">
        <f>IF(Q17="","",VLOOKUP(Q17,LISTAS!$F$5:$I$301,4,0))</f>
        <v/>
      </c>
      <c r="T17" s="26" t="str">
        <f t="shared" si="0"/>
        <v/>
      </c>
      <c r="U17" s="26" t="str">
        <f t="shared" si="2"/>
        <v/>
      </c>
    </row>
    <row r="18" spans="2:21" ht="18" customHeight="1" x14ac:dyDescent="0.25">
      <c r="B18" s="133">
        <v>4</v>
      </c>
      <c r="C18" s="69" t="s">
        <v>197</v>
      </c>
      <c r="D18" s="131">
        <v>1</v>
      </c>
      <c r="E18" s="65">
        <f>IF(D18&lt;&gt;"",D18,"")</f>
        <v>1</v>
      </c>
      <c r="F18" s="62" t="str">
        <f>IF(D18&lt;&gt;"",IF(C18="","",C18),"")</f>
        <v>VITOR SIMA ANTENOR FERREIRA</v>
      </c>
      <c r="G18" s="62">
        <f>IF(E18&lt;&gt;"",IF(E20&lt;&gt;"",SMALL(E18:F20,1),""),"")</f>
        <v>0</v>
      </c>
      <c r="H18" s="62"/>
      <c r="I18" s="64"/>
      <c r="J18" s="23"/>
      <c r="K18" s="23"/>
      <c r="L18" s="27"/>
      <c r="O18" s="24" t="str">
        <f>IF(Q18&lt;&gt;"",1+COUNTIF(O8:O17,"1")+COUNTIF(O8:O17,"2")+COUNTIF(O8:O17,"3")+COUNTIF(O8:O17,"4")+COUNTIF(O8:O17,"5")+COUNTIF(O8:O17,"6")+COUNTIF(O8:O17,"7")+COUNTIF(O8:O17,"8")+COUNTIF(O8:O17,"9")+COUNTIF(O8:O17,"10"),"")</f>
        <v/>
      </c>
      <c r="P18" s="25" t="str">
        <f t="shared" si="1"/>
        <v/>
      </c>
      <c r="Q18" s="26"/>
      <c r="R18" s="26" t="str">
        <f>IF(Q18="","",VLOOKUP(Q18,LISTAS!$F$5:$H$301,2,0))</f>
        <v/>
      </c>
      <c r="S18" s="26" t="str">
        <f>IF(Q18="","",VLOOKUP(Q18,LISTAS!$F$5:$I$301,4,0))</f>
        <v/>
      </c>
      <c r="T18" s="26" t="str">
        <f t="shared" si="0"/>
        <v/>
      </c>
      <c r="U18" s="26" t="str">
        <f t="shared" si="2"/>
        <v/>
      </c>
    </row>
    <row r="19" spans="2:21" ht="18" customHeight="1" thickBot="1" x14ac:dyDescent="0.3">
      <c r="B19" s="133"/>
      <c r="C19" s="68" t="str">
        <f>IF(C18="","",VLOOKUP(C18,LISTAS!$F$5:$H$301,2,0))</f>
        <v>COLÉGIO ARBOS - SÃO CAETANO DO SUL</v>
      </c>
      <c r="D19" s="132"/>
      <c r="E19" s="66"/>
      <c r="F19" s="62"/>
      <c r="G19" s="62"/>
      <c r="H19" s="62"/>
      <c r="I19" s="64"/>
      <c r="J19" s="23"/>
      <c r="K19" s="23"/>
      <c r="L19" s="27"/>
      <c r="O19" s="24" t="str">
        <f>IF(Q19&lt;&gt;"",1+COUNTIF(O8:O18,"1")+COUNTIF(O8:O18,"2")+COUNTIF(O8:O18,"3")+COUNTIF(O8:O18,"4")+COUNTIF(O8:O18,"5")+COUNTIF(O8:O18,"6")+COUNTIF(O8:O18,"7")+COUNTIF(O8:O18,"8")+COUNTIF(O8:O18,"9")+COUNTIF(O8:O18,"10")+COUNTIF(O8:O18,"11"),"")</f>
        <v/>
      </c>
      <c r="P19" s="25" t="str">
        <f t="shared" si="1"/>
        <v/>
      </c>
      <c r="Q19" s="26"/>
      <c r="R19" s="26" t="str">
        <f>IF(Q19="","",VLOOKUP(Q19,LISTAS!$F$5:$H$301,2,0))</f>
        <v/>
      </c>
      <c r="S19" s="26" t="str">
        <f>IF(Q19="","",VLOOKUP(Q19,LISTAS!$F$5:$I$301,4,0))</f>
        <v/>
      </c>
      <c r="T19" s="26" t="str">
        <f t="shared" si="0"/>
        <v/>
      </c>
      <c r="U19" s="26" t="str">
        <f t="shared" si="2"/>
        <v/>
      </c>
    </row>
    <row r="20" spans="2:21" ht="18" customHeight="1" x14ac:dyDescent="0.25">
      <c r="B20" s="133">
        <v>5</v>
      </c>
      <c r="C20" s="69" t="s">
        <v>116</v>
      </c>
      <c r="D20" s="131">
        <v>0</v>
      </c>
      <c r="E20" s="66">
        <f>IF(D20&lt;&gt;"",D20,"")</f>
        <v>0</v>
      </c>
      <c r="F20" s="62" t="str">
        <f>IF(D20&lt;&gt;"",IF(C20="","",C20),"")</f>
        <v xml:space="preserve">JOÃO GUILHERME BOM </v>
      </c>
      <c r="G20" s="62" t="str">
        <f>VLOOKUP(G18,E18:F20,2,0)</f>
        <v xml:space="preserve">JOÃO GUILHERME BOM </v>
      </c>
      <c r="H20" s="62"/>
      <c r="I20" s="64"/>
      <c r="J20" s="23"/>
      <c r="K20" s="23"/>
      <c r="L20" s="27"/>
      <c r="N20" s="19"/>
      <c r="O20" s="24" t="str">
        <f>IF(Q20&lt;&gt;"",1+COUNTIF(O8:O19,"1")+COUNTIF(O8:O19,"2")+COUNTIF(O8:O19,"3")+COUNTIF(O8:O19,"4")+COUNTIF(O8:O19,"5")+COUNTIF(O8:O19,"6")+COUNTIF(O8:O19,"7")+COUNTIF(O8:O19,"8")+COUNTIF(O8:O19,"9")+COUNTIF(O8:O19,"10")+COUNTIF(O8:O19,"11")+COUNTIF(O8:O19,"12"),"")</f>
        <v/>
      </c>
      <c r="P20" s="25" t="str">
        <f t="shared" si="1"/>
        <v/>
      </c>
      <c r="Q20" s="26"/>
      <c r="R20" s="26" t="str">
        <f>IF(Q20="","",VLOOKUP(Q20,LISTAS!$F$5:$H$301,2,0))</f>
        <v/>
      </c>
      <c r="S20" s="26" t="str">
        <f>IF(Q20="","",VLOOKUP(Q20,LISTAS!$F$5:$I$301,4,0))</f>
        <v/>
      </c>
      <c r="T20" s="26" t="str">
        <f t="shared" si="0"/>
        <v/>
      </c>
      <c r="U20" s="26" t="str">
        <f t="shared" si="2"/>
        <v/>
      </c>
    </row>
    <row r="21" spans="2:21" ht="18" customHeight="1" thickBot="1" x14ac:dyDescent="0.3">
      <c r="B21" s="133"/>
      <c r="C21" s="68" t="str">
        <f>IF(C20="","",VLOOKUP(C20,LISTAS!$F$5:$H$301,2,0))</f>
        <v>LICEU JARDIM</v>
      </c>
      <c r="D21" s="132"/>
      <c r="E21" s="62"/>
      <c r="F21" s="62"/>
      <c r="G21" s="62"/>
      <c r="H21" s="62"/>
      <c r="I21" s="64"/>
      <c r="J21" s="23"/>
      <c r="K21" s="23"/>
      <c r="L21" s="27"/>
      <c r="N21" s="19"/>
      <c r="O21" s="24" t="str">
        <f>IF(Q21&lt;&gt;"",1+COUNTIF(O8:O20,"1")+COUNTIF(O8:O20,"2")+COUNTIF(O8:O20,"3")+COUNTIF(O8:O20,"4")+COUNTIF(O8:O20,"5")+COUNTIF(O8:O20,"6")+COUNTIF(O8:O20,"7")+COUNTIF(O8:O20,"8")+COUNTIF(O8:O20,"9")+COUNTIF(O8:O20,"10")+COUNTIF(O8:O20,"11")+COUNTIF(O8:O20,"12")+COUNTIF(O8:O20,"13"),"")</f>
        <v/>
      </c>
      <c r="P21" s="25" t="str">
        <f t="shared" si="1"/>
        <v/>
      </c>
      <c r="Q21" s="26"/>
      <c r="R21" s="26" t="str">
        <f>IF(Q21="","",VLOOKUP(Q21,LISTAS!$F$5:$H$301,2,0))</f>
        <v/>
      </c>
      <c r="S21" s="26" t="str">
        <f>IF(Q21="","",VLOOKUP(Q21,LISTAS!$F$5:$I$301,4,0))</f>
        <v/>
      </c>
      <c r="T21" s="26" t="str">
        <f t="shared" si="0"/>
        <v/>
      </c>
      <c r="U21" s="26" t="str">
        <f t="shared" si="2"/>
        <v/>
      </c>
    </row>
    <row r="22" spans="2:21" ht="18" customHeight="1" thickBot="1" x14ac:dyDescent="0.3">
      <c r="B22" s="60"/>
      <c r="C22" s="74"/>
      <c r="D22" s="74"/>
      <c r="E22" s="62"/>
      <c r="F22" s="62"/>
      <c r="G22" s="62"/>
      <c r="H22" s="62"/>
      <c r="I22" s="64"/>
      <c r="J22" s="74"/>
      <c r="K22" s="23"/>
      <c r="L22" s="27"/>
      <c r="M22" s="16"/>
      <c r="O22" s="24" t="str">
        <f>IF(Q22&lt;&gt;"",1+COUNTIF(O8:O21,"1")+COUNTIF(O8:O21,"2")+COUNTIF(O8:O21,"3")+COUNTIF(O8:O21,"4")+COUNTIF(O8:O21,"5")+COUNTIF(O8:O21,"6")+COUNTIF(O8:O21,"7")+COUNTIF(O8:O21,"8")+COUNTIF(O8:O21,"9")+COUNTIF(O8:O21,"10")+COUNTIF(O8:O21,"11")+COUNTIF(O8:O21,"12")+COUNTIF(O8:O21,"13")+COUNTIF(O8:O21,"14"),"")</f>
        <v/>
      </c>
      <c r="P22" s="25" t="str">
        <f t="shared" si="1"/>
        <v/>
      </c>
      <c r="Q22" s="26"/>
      <c r="R22" s="26" t="str">
        <f>IF(Q22="","",VLOOKUP(Q22,LISTAS!$F$5:$H$301,2,0))</f>
        <v/>
      </c>
      <c r="S22" s="26" t="str">
        <f>IF(Q22="","",VLOOKUP(Q22,LISTAS!$F$5:$I$301,4,0))</f>
        <v/>
      </c>
      <c r="T22" s="26" t="str">
        <f t="shared" si="0"/>
        <v/>
      </c>
      <c r="U22" s="26" t="str">
        <f t="shared" si="2"/>
        <v/>
      </c>
    </row>
    <row r="23" spans="2:21" ht="18" customHeight="1" x14ac:dyDescent="0.25">
      <c r="B23" s="60"/>
      <c r="C23" s="74"/>
      <c r="D23" s="74"/>
      <c r="E23" s="74"/>
      <c r="F23" s="74"/>
      <c r="G23" s="74"/>
      <c r="H23" s="74"/>
      <c r="I23" s="76"/>
      <c r="J23" s="74"/>
      <c r="K23" s="69" t="str">
        <f>IF(H13&lt;&gt;"",IF(H15&lt;&gt;"",IF(H13=H15,"",IF(H13&gt;H15,G13,G15)),""),"")</f>
        <v>LUCAS PACHECO YAMADA</v>
      </c>
      <c r="L23" s="131">
        <v>1</v>
      </c>
      <c r="M23" s="16"/>
      <c r="O23" s="24" t="str">
        <f>IF(Q23&lt;&gt;"",1+COUNTIF(O8:O22,"1")+COUNTIF(O8:O22,"2")+COUNTIF(O8:O22,"3")+COUNTIF(O8:O22,"4")+COUNTIF(O8:O22,"5")+COUNTIF(O8:O22,"6")+COUNTIF(O8:O22,"7")+COUNTIF(O8:O22,"8")+COUNTIF(O8:O22,"9")+COUNTIF(O8:O22,"10")+COUNTIF(O8:O22,"11")+COUNTIF(O8:O22,"12")+COUNTIF(O8:O22,"13")+COUNTIF(O8:O22,"14")+COUNTIF(O8:O22,"15"),"")</f>
        <v/>
      </c>
      <c r="P23" s="25" t="str">
        <f t="shared" si="1"/>
        <v/>
      </c>
      <c r="Q23" s="26"/>
      <c r="R23" s="26" t="str">
        <f>IF(Q23="","",VLOOKUP(Q23,LISTAS!$F$5:$H$301,2,0))</f>
        <v/>
      </c>
      <c r="S23" s="26" t="str">
        <f>IF(Q23="","",VLOOKUP(Q23,LISTAS!$F$5:$I$301,4,0))</f>
        <v/>
      </c>
      <c r="T23" s="26" t="str">
        <f t="shared" si="0"/>
        <v/>
      </c>
      <c r="U23" s="26" t="str">
        <f t="shared" si="2"/>
        <v/>
      </c>
    </row>
    <row r="24" spans="2:21" ht="18" customHeight="1" thickBot="1" x14ac:dyDescent="0.3">
      <c r="B24" s="60"/>
      <c r="C24" s="74"/>
      <c r="D24" s="74"/>
      <c r="E24" s="74"/>
      <c r="F24" s="74"/>
      <c r="G24" s="74"/>
      <c r="H24" s="74"/>
      <c r="I24" s="76"/>
      <c r="J24" s="74"/>
      <c r="K24" s="68" t="str">
        <f>IF(K23="","",VLOOKUP(K23,LISTAS!$F$5:$H$301,2,0))</f>
        <v>COLEGIO HARMONIA</v>
      </c>
      <c r="L24" s="132"/>
      <c r="M24" s="16"/>
      <c r="O24" s="24"/>
      <c r="P24" s="25"/>
      <c r="Q24" s="26"/>
      <c r="R24" s="26" t="str">
        <f>IF(Q24="","",VLOOKUP(Q24,LISTAS!$F$5:$H$301,2,0))</f>
        <v/>
      </c>
      <c r="S24" s="26" t="str">
        <f>IF(Q24="","",VLOOKUP(Q24,LISTAS!$F$5:$I$301,4,0))</f>
        <v/>
      </c>
      <c r="T24" s="26" t="str">
        <f t="shared" si="0"/>
        <v/>
      </c>
      <c r="U24" s="26" t="str">
        <f t="shared" si="2"/>
        <v/>
      </c>
    </row>
    <row r="25" spans="2:21" ht="18" customHeight="1" x14ac:dyDescent="0.25">
      <c r="B25" s="60"/>
      <c r="C25" s="74"/>
      <c r="D25" s="74"/>
      <c r="E25" s="74"/>
      <c r="F25" s="74"/>
      <c r="G25" s="74"/>
      <c r="H25" s="74"/>
      <c r="I25" s="76"/>
      <c r="J25" s="77"/>
      <c r="K25" s="69" t="str">
        <f>IF(H33&lt;&gt;"",IF(H35&lt;&gt;"",IF(H33=H35,"",IF(H33&gt;H35,G33,G35)),""),"")</f>
        <v xml:space="preserve">NICOLAS ZOBOLI </v>
      </c>
      <c r="L25" s="131">
        <v>0</v>
      </c>
      <c r="M25" s="16"/>
      <c r="O25" s="24"/>
      <c r="P25" s="25"/>
      <c r="Q25" s="26"/>
      <c r="R25" s="26" t="str">
        <f>IF(Q25="","",VLOOKUP(Q25,LISTAS!$F$5:$H$301,2,0))</f>
        <v/>
      </c>
      <c r="S25" s="26" t="str">
        <f>IF(Q25="","",VLOOKUP(Q25,LISTAS!$F$5:$I$301,4,0))</f>
        <v/>
      </c>
      <c r="T25" s="26" t="str">
        <f t="shared" si="0"/>
        <v/>
      </c>
      <c r="U25" s="26" t="str">
        <f t="shared" si="2"/>
        <v/>
      </c>
    </row>
    <row r="26" spans="2:21" ht="18" customHeight="1" thickBot="1" x14ac:dyDescent="0.3">
      <c r="B26" s="60"/>
      <c r="C26" s="74"/>
      <c r="D26" s="74"/>
      <c r="E26" s="74"/>
      <c r="F26" s="74"/>
      <c r="G26" s="74"/>
      <c r="H26" s="74"/>
      <c r="I26" s="76"/>
      <c r="J26" s="74"/>
      <c r="K26" s="68" t="str">
        <f>IF(K25="","",VLOOKUP(K25,LISTAS!$F$5:$H$301,2,0))</f>
        <v>LICEU JARDIM</v>
      </c>
      <c r="L26" s="132"/>
      <c r="N26" s="19"/>
      <c r="O26" s="24"/>
      <c r="P26" s="25"/>
      <c r="Q26" s="26"/>
      <c r="R26" s="26" t="str">
        <f>IF(Q26="","",VLOOKUP(Q26,LISTAS!$F$5:$H$301,2,0))</f>
        <v/>
      </c>
      <c r="S26" s="26" t="str">
        <f>IF(Q26="","",VLOOKUP(Q26,LISTAS!$F$5:$I$301,4,0))</f>
        <v/>
      </c>
      <c r="T26" s="26" t="str">
        <f t="shared" si="0"/>
        <v/>
      </c>
      <c r="U26" s="26" t="str">
        <f t="shared" si="2"/>
        <v/>
      </c>
    </row>
    <row r="27" spans="2:21" ht="18" customHeight="1" thickBot="1" x14ac:dyDescent="0.3">
      <c r="B27" s="60"/>
      <c r="C27" s="74"/>
      <c r="D27" s="74"/>
      <c r="E27" s="74"/>
      <c r="F27" s="74"/>
      <c r="G27" s="74"/>
      <c r="H27" s="74"/>
      <c r="I27" s="76"/>
      <c r="J27" s="74"/>
      <c r="K27" s="23"/>
      <c r="L27" s="27"/>
      <c r="O27" s="24"/>
      <c r="P27" s="25"/>
      <c r="Q27" s="26"/>
      <c r="R27" s="26" t="str">
        <f>IF(Q27="","",VLOOKUP(Q27,LISTAS!$F$5:$H$301,2,0))</f>
        <v/>
      </c>
      <c r="S27" s="26" t="str">
        <f>IF(Q27="","",VLOOKUP(Q27,LISTAS!$F$5:$I$301,4,0))</f>
        <v/>
      </c>
      <c r="T27" s="26" t="str">
        <f t="shared" si="0"/>
        <v/>
      </c>
      <c r="U27" s="26" t="str">
        <f t="shared" si="2"/>
        <v/>
      </c>
    </row>
    <row r="28" spans="2:21" ht="18" customHeight="1" x14ac:dyDescent="0.25">
      <c r="B28" s="133">
        <v>3</v>
      </c>
      <c r="C28" s="69" t="s">
        <v>138</v>
      </c>
      <c r="D28" s="131">
        <v>1</v>
      </c>
      <c r="E28" s="62">
        <f>IF(D28&lt;&gt;"",D28,"")</f>
        <v>1</v>
      </c>
      <c r="F28" s="62" t="str">
        <f>IF(D28&lt;&gt;"",IF(C28="","",C28),"")</f>
        <v>LORENZO BENEDETTI DE COME</v>
      </c>
      <c r="G28" s="62">
        <f>IF(E28&lt;&gt;"",IF(E30&lt;&gt;"",SMALL(E28:F30,1),""),"")</f>
        <v>0</v>
      </c>
      <c r="H28" s="62"/>
      <c r="I28" s="28"/>
      <c r="J28" s="23"/>
      <c r="K28" s="23"/>
      <c r="L28" s="27"/>
      <c r="O28" s="24"/>
      <c r="P28" s="25"/>
      <c r="Q28" s="26"/>
      <c r="R28" s="26" t="str">
        <f>IF(Q28="","",VLOOKUP(Q28,LISTAS!$F$5:$H$301,2,0))</f>
        <v/>
      </c>
      <c r="S28" s="26" t="str">
        <f>IF(Q28="","",VLOOKUP(Q28,LISTAS!$F$5:$I$301,4,0))</f>
        <v/>
      </c>
      <c r="T28" s="26" t="str">
        <f t="shared" si="0"/>
        <v/>
      </c>
      <c r="U28" s="26" t="str">
        <f t="shared" si="2"/>
        <v/>
      </c>
    </row>
    <row r="29" spans="2:21" ht="18" customHeight="1" thickBot="1" x14ac:dyDescent="0.3">
      <c r="B29" s="133"/>
      <c r="C29" s="68" t="str">
        <f>IF(C28="","",VLOOKUP(C28,LISTAS!$F$5:$H$301,2,0))</f>
        <v>COLÉGIO ARBOS - SANTO ANDRÉ</v>
      </c>
      <c r="D29" s="132"/>
      <c r="E29" s="62"/>
      <c r="F29" s="62"/>
      <c r="G29" s="62"/>
      <c r="H29" s="62"/>
      <c r="I29" s="28"/>
      <c r="J29" s="23"/>
      <c r="K29" s="23"/>
      <c r="L29" s="27"/>
      <c r="O29" s="24"/>
      <c r="P29" s="25"/>
      <c r="Q29" s="26"/>
      <c r="R29" s="26" t="str">
        <f>IF(Q29="","",VLOOKUP(Q29,LISTAS!$F$5:$H$301,2,0))</f>
        <v/>
      </c>
      <c r="S29" s="26" t="str">
        <f>IF(Q29="","",VLOOKUP(Q29,LISTAS!$F$5:$I$301,4,0))</f>
        <v/>
      </c>
      <c r="T29" s="26" t="str">
        <f t="shared" si="0"/>
        <v/>
      </c>
      <c r="U29" s="26" t="str">
        <f t="shared" si="2"/>
        <v/>
      </c>
    </row>
    <row r="30" spans="2:21" ht="18" customHeight="1" x14ac:dyDescent="0.25">
      <c r="B30" s="133">
        <v>6</v>
      </c>
      <c r="C30" s="69"/>
      <c r="D30" s="131">
        <v>0</v>
      </c>
      <c r="E30" s="63">
        <f>IF(D30&lt;&gt;"",D30,"")</f>
        <v>0</v>
      </c>
      <c r="F30" s="62" t="str">
        <f>IF(D30&lt;&gt;"",IF(C30="","",C30),"")</f>
        <v/>
      </c>
      <c r="G30" s="62" t="str">
        <f>VLOOKUP(G28,E28:F30,2,0)</f>
        <v/>
      </c>
      <c r="H30" s="62"/>
      <c r="I30" s="28"/>
      <c r="J30" s="23"/>
      <c r="K30" s="23"/>
      <c r="L30" s="27"/>
      <c r="O30" s="24"/>
      <c r="P30" s="25"/>
      <c r="Q30" s="26"/>
      <c r="R30" s="26" t="str">
        <f>IF(Q30="","",VLOOKUP(Q30,LISTAS!$F$5:$H$301,2,0))</f>
        <v/>
      </c>
      <c r="S30" s="26" t="str">
        <f>IF(Q30="","",VLOOKUP(Q30,LISTAS!$F$5:$I$301,4,0))</f>
        <v/>
      </c>
      <c r="T30" s="26" t="str">
        <f t="shared" si="0"/>
        <v/>
      </c>
      <c r="U30" s="26" t="str">
        <f t="shared" si="2"/>
        <v/>
      </c>
    </row>
    <row r="31" spans="2:21" ht="18" customHeight="1" thickBot="1" x14ac:dyDescent="0.3">
      <c r="B31" s="133"/>
      <c r="C31" s="68" t="str">
        <f>IF(C30="","",VLOOKUP(C30,LISTAS!$F$5:$H$301,2,0))</f>
        <v/>
      </c>
      <c r="D31" s="132"/>
      <c r="E31" s="64"/>
      <c r="F31" s="62"/>
      <c r="G31" s="62"/>
      <c r="H31" s="62"/>
      <c r="I31" s="28"/>
      <c r="J31" s="23"/>
      <c r="K31" s="23"/>
      <c r="L31" s="27"/>
      <c r="O31" s="24"/>
      <c r="P31" s="25"/>
      <c r="Q31" s="26"/>
      <c r="R31" s="26" t="str">
        <f>IF(Q31="","",VLOOKUP(Q31,LISTAS!$F$5:$H$301,2,0))</f>
        <v/>
      </c>
      <c r="S31" s="26" t="str">
        <f>IF(Q31="","",VLOOKUP(Q31,LISTAS!$F$5:$I$301,4,0))</f>
        <v/>
      </c>
      <c r="T31" s="26" t="str">
        <f t="shared" si="0"/>
        <v/>
      </c>
      <c r="U31" s="26" t="str">
        <f t="shared" si="2"/>
        <v/>
      </c>
    </row>
    <row r="32" spans="2:21" ht="18" customHeight="1" thickBot="1" x14ac:dyDescent="0.3">
      <c r="B32" s="60"/>
      <c r="C32" s="74"/>
      <c r="D32" s="74"/>
      <c r="E32" s="76"/>
      <c r="F32" s="74"/>
      <c r="G32" s="23"/>
      <c r="H32" s="23"/>
      <c r="I32" s="28"/>
      <c r="J32" s="23"/>
      <c r="K32" s="23"/>
      <c r="L32" s="27"/>
      <c r="O32" s="24"/>
      <c r="P32" s="25"/>
      <c r="Q32" s="26"/>
      <c r="R32" s="26" t="str">
        <f>IF(Q32="","",VLOOKUP(Q32,LISTAS!$F$5:$H$301,2,0))</f>
        <v/>
      </c>
      <c r="S32" s="26" t="str">
        <f>IF(Q32="","",VLOOKUP(Q32,LISTAS!$F$5:$I$301,4,0))</f>
        <v/>
      </c>
      <c r="T32" s="26" t="str">
        <f t="shared" si="0"/>
        <v/>
      </c>
      <c r="U32" s="26" t="str">
        <f t="shared" si="2"/>
        <v/>
      </c>
    </row>
    <row r="33" spans="2:21" ht="18" customHeight="1" x14ac:dyDescent="0.25">
      <c r="B33" s="60"/>
      <c r="C33" s="74"/>
      <c r="D33" s="74"/>
      <c r="E33" s="76"/>
      <c r="F33" s="74"/>
      <c r="G33" s="69" t="str">
        <f>IF(D28&lt;&gt;"",IF(D30&lt;&gt;"",IF(D28=D30,"",IF(D28&gt;D30,C28,C30)),""),"")</f>
        <v>LORENZO BENEDETTI DE COME</v>
      </c>
      <c r="H33" s="131">
        <v>0</v>
      </c>
      <c r="I33" s="65">
        <f>IF(H33&lt;&gt;"",H33,"")</f>
        <v>0</v>
      </c>
      <c r="J33" s="62" t="str">
        <f>IF(H33&lt;&gt;"",IF(G33="","",G33),"")</f>
        <v>LORENZO BENEDETTI DE COME</v>
      </c>
      <c r="K33" s="62">
        <f>IF(I33&lt;&gt;"",IF(I35&lt;&gt;"",SMALL(I33:J35,1),""),"")</f>
        <v>0</v>
      </c>
      <c r="L33" s="27"/>
      <c r="O33" s="24"/>
      <c r="P33" s="25"/>
      <c r="Q33" s="26"/>
      <c r="R33" s="26" t="str">
        <f>IF(Q33="","",VLOOKUP(Q33,LISTAS!$F$5:$H$301,2,0))</f>
        <v/>
      </c>
      <c r="S33" s="26" t="str">
        <f>IF(Q33="","",VLOOKUP(Q33,LISTAS!$F$5:$I$301,4,0))</f>
        <v/>
      </c>
      <c r="T33" s="26" t="str">
        <f t="shared" si="0"/>
        <v/>
      </c>
      <c r="U33" s="26" t="str">
        <f t="shared" si="2"/>
        <v/>
      </c>
    </row>
    <row r="34" spans="2:21" ht="18" customHeight="1" thickBot="1" x14ac:dyDescent="0.3">
      <c r="B34" s="60"/>
      <c r="C34" s="74"/>
      <c r="D34" s="74"/>
      <c r="E34" s="76"/>
      <c r="F34" s="74"/>
      <c r="G34" s="68" t="str">
        <f>IF(G33="","",VLOOKUP(G33,LISTAS!$F$5:$H$301,2,0))</f>
        <v>COLÉGIO ARBOS - SANTO ANDRÉ</v>
      </c>
      <c r="H34" s="132"/>
      <c r="I34" s="66"/>
      <c r="J34" s="62"/>
      <c r="K34" s="62"/>
      <c r="L34" s="27"/>
      <c r="O34" s="24"/>
      <c r="P34" s="25"/>
      <c r="Q34" s="26"/>
      <c r="R34" s="26" t="str">
        <f>IF(Q34="","",VLOOKUP(Q34,LISTAS!$F$5:$H$301,2,0))</f>
        <v/>
      </c>
      <c r="S34" s="26" t="str">
        <f>IF(Q34="","",VLOOKUP(Q34,LISTAS!$F$5:$I$301,4,0))</f>
        <v/>
      </c>
      <c r="T34" s="26" t="str">
        <f t="shared" si="0"/>
        <v/>
      </c>
      <c r="U34" s="26" t="str">
        <f t="shared" si="2"/>
        <v/>
      </c>
    </row>
    <row r="35" spans="2:21" ht="18" customHeight="1" x14ac:dyDescent="0.25">
      <c r="B35" s="60"/>
      <c r="C35" s="74"/>
      <c r="D35" s="74"/>
      <c r="E35" s="76"/>
      <c r="F35" s="77"/>
      <c r="G35" s="69" t="str">
        <f>IF(D38&lt;&gt;"",IF(D40&lt;&gt;"",IF(D38=D40,"",IF(D38&gt;D40,C38,C40)),""),"")</f>
        <v xml:space="preserve">NICOLAS ZOBOLI </v>
      </c>
      <c r="H35" s="131">
        <v>1</v>
      </c>
      <c r="I35" s="66">
        <f>IF(H35&lt;&gt;"",H35,"")</f>
        <v>1</v>
      </c>
      <c r="J35" s="62" t="str">
        <f>IF(H35&lt;&gt;"",IF(G35="","",G35),"")</f>
        <v xml:space="preserve">NICOLAS ZOBOLI </v>
      </c>
      <c r="K35" s="62" t="str">
        <f>VLOOKUP(K33,I33:J35,2,0)</f>
        <v>LORENZO BENEDETTI DE COME</v>
      </c>
      <c r="L35" s="27"/>
      <c r="O35" s="24"/>
      <c r="P35" s="25"/>
      <c r="Q35" s="26"/>
      <c r="R35" s="26" t="str">
        <f>IF(Q35="","",VLOOKUP(Q35,LISTAS!$F$5:$H$301,2,0))</f>
        <v/>
      </c>
      <c r="S35" s="26" t="str">
        <f>IF(Q35="","",VLOOKUP(Q35,LISTAS!$F$5:$I$301,4,0))</f>
        <v/>
      </c>
      <c r="T35" s="26" t="str">
        <f t="shared" si="0"/>
        <v/>
      </c>
      <c r="U35" s="26" t="str">
        <f t="shared" si="2"/>
        <v/>
      </c>
    </row>
    <row r="36" spans="2:21" ht="18" customHeight="1" thickBot="1" x14ac:dyDescent="0.3">
      <c r="B36" s="60"/>
      <c r="C36" s="74"/>
      <c r="D36" s="74"/>
      <c r="E36" s="76"/>
      <c r="F36" s="74"/>
      <c r="G36" s="68" t="str">
        <f>IF(G35="","",VLOOKUP(G35,LISTAS!$F$5:$H$301,2,0))</f>
        <v>LICEU JARDIM</v>
      </c>
      <c r="H36" s="132"/>
      <c r="I36" s="62"/>
      <c r="J36" s="62"/>
      <c r="K36" s="62"/>
      <c r="L36" s="27"/>
      <c r="O36" s="24"/>
      <c r="P36" s="25"/>
      <c r="Q36" s="26"/>
      <c r="R36" s="26" t="str">
        <f>IF(Q36="","",VLOOKUP(Q36,LISTAS!$F$5:$H$301,2,0))</f>
        <v/>
      </c>
      <c r="S36" s="26" t="str">
        <f>IF(Q36="","",VLOOKUP(Q36,LISTAS!$F$5:$I$301,4,0))</f>
        <v/>
      </c>
      <c r="T36" s="26" t="str">
        <f t="shared" si="0"/>
        <v/>
      </c>
      <c r="U36" s="26" t="str">
        <f t="shared" si="2"/>
        <v/>
      </c>
    </row>
    <row r="37" spans="2:21" ht="18" customHeight="1" thickBot="1" x14ac:dyDescent="0.3">
      <c r="B37" s="60"/>
      <c r="C37" s="74"/>
      <c r="D37" s="74"/>
      <c r="E37" s="76"/>
      <c r="F37" s="74"/>
      <c r="G37" s="74"/>
      <c r="H37" s="74"/>
      <c r="I37" s="74"/>
      <c r="J37" s="74"/>
      <c r="K37" s="74"/>
      <c r="L37" s="27"/>
      <c r="O37" s="24"/>
      <c r="P37" s="25"/>
      <c r="Q37" s="26"/>
      <c r="R37" s="26" t="str">
        <f>IF(Q37="","",VLOOKUP(Q37,LISTAS!$F$5:$H$301,2,0))</f>
        <v/>
      </c>
      <c r="S37" s="26" t="str">
        <f>IF(Q37="","",VLOOKUP(Q37,LISTAS!$F$5:$I$301,4,0))</f>
        <v/>
      </c>
      <c r="T37" s="26" t="str">
        <f t="shared" si="0"/>
        <v/>
      </c>
      <c r="U37" s="26" t="str">
        <f t="shared" si="2"/>
        <v/>
      </c>
    </row>
    <row r="38" spans="2:21" x14ac:dyDescent="0.25">
      <c r="B38" s="133">
        <v>2</v>
      </c>
      <c r="C38" s="69" t="s">
        <v>168</v>
      </c>
      <c r="D38" s="131">
        <v>1</v>
      </c>
      <c r="E38" s="65">
        <f>IF(D38&lt;&gt;"",D38,"")</f>
        <v>1</v>
      </c>
      <c r="F38" s="62" t="str">
        <f>IF(D38&lt;&gt;"",IF(C38="","",C38),"")</f>
        <v xml:space="preserve">NICOLAS ZOBOLI </v>
      </c>
      <c r="G38" s="62">
        <f>IF(E38&lt;&gt;"",IF(E40&lt;&gt;"",SMALL(E38:F40,1),""),"")</f>
        <v>0</v>
      </c>
      <c r="H38" s="74"/>
      <c r="I38" s="74"/>
      <c r="J38" s="74"/>
      <c r="K38" s="74"/>
      <c r="L38" s="27"/>
      <c r="O38" s="24"/>
      <c r="P38" s="25"/>
      <c r="Q38" s="26"/>
      <c r="R38" s="26" t="str">
        <f>IF(Q38="","",VLOOKUP(Q38,LISTAS!$F$5:$H$301,2,0))</f>
        <v/>
      </c>
      <c r="S38" s="26" t="str">
        <f>IF(Q38="","",VLOOKUP(Q38,LISTAS!$F$5:$I$301,4,0))</f>
        <v/>
      </c>
      <c r="T38" s="26" t="str">
        <f t="shared" si="0"/>
        <v/>
      </c>
      <c r="U38" s="26" t="str">
        <f t="shared" si="2"/>
        <v/>
      </c>
    </row>
    <row r="39" spans="2:21" ht="17.25" thickBot="1" x14ac:dyDescent="0.3">
      <c r="B39" s="133"/>
      <c r="C39" s="68" t="str">
        <f>IF(C38="","",VLOOKUP(C38,LISTAS!$F$5:$H$301,2,0))</f>
        <v>LICEU JARDIM</v>
      </c>
      <c r="D39" s="132"/>
      <c r="E39" s="66"/>
      <c r="F39" s="62"/>
      <c r="G39" s="62"/>
      <c r="H39" s="74"/>
      <c r="I39" s="74"/>
      <c r="J39" s="74"/>
      <c r="K39" s="74"/>
      <c r="L39" s="27"/>
      <c r="O39" s="24"/>
      <c r="P39" s="25"/>
      <c r="Q39" s="26"/>
      <c r="R39" s="26" t="str">
        <f>IF(Q39="","",VLOOKUP(Q39,LISTAS!$F$5:$H$301,2,0))</f>
        <v/>
      </c>
      <c r="S39" s="26" t="str">
        <f>IF(Q39="","",VLOOKUP(Q39,LISTAS!$F$5:$I$301,4,0))</f>
        <v/>
      </c>
      <c r="T39" s="26" t="str">
        <f t="shared" si="0"/>
        <v/>
      </c>
      <c r="U39" s="26" t="str">
        <f t="shared" si="2"/>
        <v/>
      </c>
    </row>
    <row r="40" spans="2:21" ht="18" customHeight="1" x14ac:dyDescent="0.25">
      <c r="B40" s="133">
        <v>7</v>
      </c>
      <c r="C40" s="69"/>
      <c r="D40" s="131">
        <v>0</v>
      </c>
      <c r="E40" s="66">
        <f>IF(D40&lt;&gt;"",D40,"")</f>
        <v>0</v>
      </c>
      <c r="F40" s="62" t="str">
        <f>IF(D40&lt;&gt;"",IF(C40="","",C40),"")</f>
        <v/>
      </c>
      <c r="G40" s="62" t="str">
        <f>VLOOKUP(G38,E38:F40,2,0)</f>
        <v/>
      </c>
      <c r="H40" s="74"/>
      <c r="I40" s="74"/>
      <c r="J40" s="74"/>
      <c r="K40" s="74"/>
      <c r="L40" s="27"/>
      <c r="O40" s="24"/>
      <c r="P40" s="25"/>
      <c r="Q40" s="26"/>
      <c r="R40" s="26" t="str">
        <f>IF(Q40="","",VLOOKUP(Q40,LISTAS!$F$5:$H$301,2,0))</f>
        <v/>
      </c>
      <c r="S40" s="26" t="str">
        <f>IF(Q40="","",VLOOKUP(Q40,LISTAS!$F$5:$I$301,4,0))</f>
        <v/>
      </c>
      <c r="T40" s="26" t="str">
        <f t="shared" si="0"/>
        <v/>
      </c>
      <c r="U40" s="26" t="str">
        <f t="shared" si="2"/>
        <v/>
      </c>
    </row>
    <row r="41" spans="2:21" ht="18" customHeight="1" thickBot="1" x14ac:dyDescent="0.3">
      <c r="B41" s="133"/>
      <c r="C41" s="68" t="str">
        <f>IF(C40="","",VLOOKUP(C40,LISTAS!$F$5:$H$301,2,0))</f>
        <v/>
      </c>
      <c r="D41" s="132"/>
      <c r="E41" s="62"/>
      <c r="F41" s="62"/>
      <c r="G41" s="62"/>
      <c r="H41" s="74"/>
      <c r="I41" s="74"/>
      <c r="J41" s="74"/>
      <c r="K41" s="74"/>
      <c r="L41" s="78"/>
      <c r="O41" s="24"/>
      <c r="P41" s="25"/>
      <c r="Q41" s="26"/>
      <c r="R41" s="26" t="str">
        <f>IF(Q41="","",VLOOKUP(Q41,LISTAS!$F$5:$H$301,2,0))</f>
        <v/>
      </c>
      <c r="S41" s="26" t="str">
        <f>IF(Q41="","",VLOOKUP(Q41,LISTAS!$F$5:$I$301,4,0))</f>
        <v/>
      </c>
      <c r="T41" s="26" t="str">
        <f t="shared" si="0"/>
        <v/>
      </c>
      <c r="U41" s="26" t="str">
        <f t="shared" si="2"/>
        <v/>
      </c>
    </row>
    <row r="42" spans="2:21" ht="18" customHeight="1" x14ac:dyDescent="0.25">
      <c r="B42" s="60"/>
      <c r="C42" s="74"/>
      <c r="D42" s="74"/>
      <c r="E42" s="74"/>
      <c r="F42" s="74"/>
      <c r="G42" s="74"/>
      <c r="H42" s="74"/>
      <c r="I42" s="74"/>
      <c r="J42" s="74"/>
      <c r="K42" s="74"/>
      <c r="L42" s="78"/>
      <c r="O42" s="24"/>
      <c r="P42" s="25"/>
      <c r="Q42" s="26"/>
      <c r="R42" s="26" t="str">
        <f>IF(Q42="","",VLOOKUP(Q42,LISTAS!$F$5:$H$301,2,0))</f>
        <v/>
      </c>
      <c r="S42" s="26" t="str">
        <f>IF(Q42="","",VLOOKUP(Q42,LISTAS!$F$5:$I$301,4,0))</f>
        <v/>
      </c>
      <c r="T42" s="26" t="str">
        <f t="shared" si="0"/>
        <v/>
      </c>
      <c r="U42" s="26" t="str">
        <f t="shared" si="2"/>
        <v/>
      </c>
    </row>
    <row r="43" spans="2:21" ht="18" customHeight="1" x14ac:dyDescent="0.25">
      <c r="B43" s="58"/>
      <c r="C43" s="18"/>
      <c r="D43" s="18"/>
      <c r="E43" s="18"/>
      <c r="F43" s="18"/>
      <c r="G43" s="18"/>
      <c r="H43" s="18"/>
      <c r="I43" s="18"/>
      <c r="J43" s="18"/>
      <c r="K43" s="18"/>
      <c r="L43" s="18"/>
    </row>
    <row r="44" spans="2:21" ht="18" customHeight="1" x14ac:dyDescent="0.25">
      <c r="B44" s="136" t="s">
        <v>34</v>
      </c>
      <c r="C44" s="137"/>
      <c r="D44" s="138"/>
      <c r="E44" s="18"/>
      <c r="F44" s="18"/>
      <c r="G44" s="18"/>
      <c r="H44" s="18"/>
      <c r="I44" s="18"/>
      <c r="J44" s="18"/>
      <c r="K44" s="18"/>
      <c r="L44" s="18"/>
    </row>
    <row r="45" spans="2:21" ht="30" customHeight="1" x14ac:dyDescent="0.25">
      <c r="B45" s="126" t="s">
        <v>20</v>
      </c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O45" s="126" t="s">
        <v>4</v>
      </c>
      <c r="P45" s="126"/>
      <c r="Q45" s="126"/>
      <c r="R45" s="126"/>
      <c r="S45" s="126"/>
      <c r="T45" s="126"/>
      <c r="U45" s="126"/>
    </row>
    <row r="46" spans="2:21" ht="28.5" customHeight="1" thickBot="1" x14ac:dyDescent="0.3">
      <c r="B46" s="61"/>
      <c r="C46" s="74"/>
      <c r="D46" s="75"/>
      <c r="E46" s="75"/>
      <c r="F46" s="75"/>
      <c r="G46" s="29"/>
      <c r="H46" s="29"/>
      <c r="I46" s="29"/>
      <c r="J46" s="29"/>
      <c r="K46" s="29"/>
      <c r="L46" s="30"/>
      <c r="O46" s="134" t="s">
        <v>3</v>
      </c>
      <c r="P46" s="134"/>
      <c r="Q46" s="22" t="s">
        <v>15</v>
      </c>
      <c r="R46" s="22" t="s">
        <v>0</v>
      </c>
      <c r="S46" s="22" t="s">
        <v>16</v>
      </c>
      <c r="T46" s="22" t="s">
        <v>17</v>
      </c>
      <c r="U46" s="22" t="s">
        <v>18</v>
      </c>
    </row>
    <row r="47" spans="2:21" ht="18" customHeight="1" x14ac:dyDescent="0.25">
      <c r="B47" s="135">
        <v>9</v>
      </c>
      <c r="C47" s="70" t="s">
        <v>114</v>
      </c>
      <c r="D47" s="131">
        <v>1</v>
      </c>
      <c r="E47" s="62">
        <f>IF(D47&lt;&gt;"",D47,"")</f>
        <v>1</v>
      </c>
      <c r="F47" s="62" t="str">
        <f>IF(D47&lt;&gt;"",IF(C47="","",C47),"")</f>
        <v>IVAN GUSTAVO TAVOLARO</v>
      </c>
      <c r="G47" s="62">
        <f>IF(E47&lt;&gt;"",IF(E49&lt;&gt;"",SMALL(E47:F49,1),""),"")</f>
        <v>0</v>
      </c>
      <c r="H47" s="62"/>
      <c r="I47" s="62"/>
      <c r="J47" s="62"/>
      <c r="K47" s="62"/>
      <c r="L47" s="67"/>
      <c r="O47" s="24">
        <f>IF(Q47&lt;&gt;"",1,"")</f>
        <v>1</v>
      </c>
      <c r="P47" s="25" t="str">
        <f>IF(O47&lt;&gt;"","LUGAR","")</f>
        <v>LUGAR</v>
      </c>
      <c r="Q47" s="26" t="str">
        <f>IF(L62&lt;&gt;"",IF(L64&lt;&gt;"",IF(L62=L64,"",IF(L62&gt;L64,K62,K64)),""),"")</f>
        <v>IVAN GUSTAVO TAVOLARO</v>
      </c>
      <c r="R47" s="26" t="str">
        <f>IF(Q47="","",VLOOKUP(Q47,LISTAS!$F$5:$H$301,2,0))</f>
        <v>COLEGIO PADUA</v>
      </c>
      <c r="S47" s="26">
        <f>IF(Q47="","",VLOOKUP(Q47,LISTAS!$F$5:$I$301,4,0))</f>
        <v>0</v>
      </c>
      <c r="T47" s="26">
        <f>IF(O47="","",IF(O47=1,180,IF(O47=2,170,IF(O47=3,150,IF(O47=4,140,IF(O47=5,135,IF(O47=6,130,IF(O47=7,120,IF(O47=8,110,IF(O47=9,105,IF(O47=10,105,IF(O47=11,105,IF(O47=12,105,IF(O47=13,105,IF(O47=14,105,IF(O47=15,105,IF(O47=16,105,IF(O47&gt;16,"",""))))))))))))))))))</f>
        <v>180</v>
      </c>
      <c r="U47" s="26">
        <f>IF(O47="","",IF($R$5="NÃO","",IF(O47=1,180,IF(O47=2,170,IF(O47=3,150,IF(O47=4,140,IF(O47=5,135,IF(O47=6,130,IF(O47=7,120,IF(O47=8,110,IF(O47=9,105,IF(O47=10,105,IF(O47=11,105,IF(O47=12,105,IF(O47=13,105,IF(O47=14,105,IF(O47=15,105,IF(O47=16,105,IF(O47&gt;16,"","")))))))))))))))))))</f>
        <v>180</v>
      </c>
    </row>
    <row r="48" spans="2:21" ht="18" customHeight="1" thickBot="1" x14ac:dyDescent="0.3">
      <c r="B48" s="135"/>
      <c r="C48" s="71" t="str">
        <f>IF(C47="","",VLOOKUP(C47,LISTAS!$F$5:$H$301,2,0))</f>
        <v>COLEGIO PADUA</v>
      </c>
      <c r="D48" s="132"/>
      <c r="E48" s="62"/>
      <c r="F48" s="62"/>
      <c r="G48" s="62"/>
      <c r="H48" s="62"/>
      <c r="I48" s="62"/>
      <c r="J48" s="62"/>
      <c r="K48" s="62"/>
      <c r="L48" s="67"/>
      <c r="O48" s="24">
        <f>IF(Q48&lt;&gt;"",1+COUNTIF(O47,"1"),"")</f>
        <v>2</v>
      </c>
      <c r="P48" s="25" t="str">
        <f t="shared" ref="P48:P62" si="3">IF(O48&lt;&gt;"","LUGAR","")</f>
        <v>LUGAR</v>
      </c>
      <c r="Q48" s="26" t="str">
        <f>IF(L62&lt;&gt;"",IF(L64&lt;&gt;"",IF(L62=L64,"",IF(L62&lt;L64,K62,K64)),""),"")</f>
        <v>BRENNO RACT GIOVANNETTI</v>
      </c>
      <c r="R48" s="26" t="str">
        <f>IF(Q48="","",VLOOKUP(Q48,LISTAS!$F$5:$H$301,2,0))</f>
        <v>COLEGIO PADUA</v>
      </c>
      <c r="S48" s="26">
        <f>IF(Q48="","",VLOOKUP(Q48,LISTAS!$F$5:$I$301,4,0))</f>
        <v>0</v>
      </c>
      <c r="T48" s="26">
        <f t="shared" ref="T48:T62" si="4">IF(O48="","",IF(O48=1,180,IF(O48=2,170,IF(O48=3,150,IF(O48=4,140,IF(O48=5,135,IF(O48=6,130,IF(O48=7,120,IF(O48=8,110,IF(O48=9,105,IF(O48=10,105,IF(O48=11,105,IF(O48=12,105,IF(O48=13,105,IF(O48=14,105,IF(O48=15,105,IF(O48=16,105,IF(O48&gt;16,"",""))))))))))))))))))</f>
        <v>170</v>
      </c>
      <c r="U48" s="26">
        <f t="shared" ref="U48:U62" si="5">IF(O48="","",IF($R$5="NÃO","",IF(O48=1,180,IF(O48=2,170,IF(O48=3,150,IF(O48=4,140,IF(O48=5,135,IF(O48=6,130,IF(O48=7,120,IF(O48=8,110,IF(O48=9,105,IF(O48=10,105,IF(O48=11,105,IF(O48=12,105,IF(O48=13,105,IF(O48=14,105,IF(O48=15,105,IF(O48=16,105,IF(O48&gt;16,"","")))))))))))))))))))</f>
        <v>170</v>
      </c>
    </row>
    <row r="49" spans="2:21" ht="18" customHeight="1" x14ac:dyDescent="0.25">
      <c r="B49" s="133">
        <v>16</v>
      </c>
      <c r="C49" s="70"/>
      <c r="D49" s="131">
        <v>0</v>
      </c>
      <c r="E49" s="63">
        <f>IF(D49&lt;&gt;"",D49,"")</f>
        <v>0</v>
      </c>
      <c r="F49" s="62" t="str">
        <f>IF(D49&lt;&gt;"",IF(C49="","",C49),"")</f>
        <v/>
      </c>
      <c r="G49" s="62" t="str">
        <f>VLOOKUP(G47,E47:F49,2,0)</f>
        <v/>
      </c>
      <c r="H49" s="62"/>
      <c r="I49" s="62"/>
      <c r="J49" s="62"/>
      <c r="K49" s="62"/>
      <c r="L49" s="67"/>
      <c r="O49" s="24">
        <f>IF(Q49&lt;&gt;"",1+COUNTIF(O47:O48,"1")+COUNTIF(O47:O48,"2"),"")</f>
        <v>3</v>
      </c>
      <c r="P49" s="25" t="str">
        <f t="shared" si="3"/>
        <v>LUGAR</v>
      </c>
      <c r="Q49" s="26" t="str">
        <f>IF(Q47&lt;&gt;"",IF(G52=Q47,G54,IF(G54=Q47,G52,IF(G72=Q47,G74,IF(G74=Q47,G72)))),"")</f>
        <v>FERNANDO TSUYOSHI BABA</v>
      </c>
      <c r="R49" s="26" t="str">
        <f>IF(Q49="","",VLOOKUP(Q49,LISTAS!$F$5:$H$301,2,0))</f>
        <v>COLEGIO PADUA</v>
      </c>
      <c r="S49" s="26">
        <f>IF(Q49="","",VLOOKUP(Q49,LISTAS!$F$5:$I$301,4,0))</f>
        <v>0</v>
      </c>
      <c r="T49" s="26">
        <f t="shared" si="4"/>
        <v>150</v>
      </c>
      <c r="U49" s="26">
        <f t="shared" si="5"/>
        <v>150</v>
      </c>
    </row>
    <row r="50" spans="2:21" ht="18" customHeight="1" thickBot="1" x14ac:dyDescent="0.3">
      <c r="B50" s="133"/>
      <c r="C50" s="71" t="str">
        <f>IF(C49="","",VLOOKUP(C49,LISTAS!$F$5:$H$301,2,0))</f>
        <v/>
      </c>
      <c r="D50" s="132"/>
      <c r="E50" s="64"/>
      <c r="F50" s="62"/>
      <c r="G50" s="62"/>
      <c r="H50" s="62"/>
      <c r="I50" s="62"/>
      <c r="J50" s="62"/>
      <c r="K50" s="62"/>
      <c r="L50" s="67"/>
      <c r="O50" s="24">
        <f>IF(Q50&lt;&gt;"",1+COUNTIF(O47:O49,"1")+COUNTIF(O47:O49,"2")+COUNTIF(O47:O49,"3"),"")</f>
        <v>4</v>
      </c>
      <c r="P50" s="25" t="str">
        <f t="shared" si="3"/>
        <v>LUGAR</v>
      </c>
      <c r="Q50" s="26" t="str">
        <f>IF(Q48&lt;&gt;"",IF(G52=Q48,G54,IF(G54=Q48,G52,IF(G72=Q48,G74,IF(G74=Q48,G72)))),"")</f>
        <v>RICARDO LOVISETTO PETRONI</v>
      </c>
      <c r="R50" s="26" t="str">
        <f>IF(Q50="","",VLOOKUP(Q50,LISTAS!$F$5:$H$301,2,0))</f>
        <v>COLEGIO PADUA</v>
      </c>
      <c r="S50" s="26">
        <f>IF(Q50="","",VLOOKUP(Q50,LISTAS!$F$5:$I$301,4,0))</f>
        <v>0</v>
      </c>
      <c r="T50" s="26">
        <f t="shared" si="4"/>
        <v>140</v>
      </c>
      <c r="U50" s="26">
        <f t="shared" si="5"/>
        <v>140</v>
      </c>
    </row>
    <row r="51" spans="2:21" ht="18" customHeight="1" thickBot="1" x14ac:dyDescent="0.3">
      <c r="B51" s="60"/>
      <c r="C51" s="74"/>
      <c r="D51" s="74"/>
      <c r="E51" s="76"/>
      <c r="F51" s="74"/>
      <c r="G51" s="74"/>
      <c r="H51" s="23"/>
      <c r="I51" s="23"/>
      <c r="J51" s="23"/>
      <c r="K51" s="23"/>
      <c r="L51" s="27"/>
      <c r="O51" s="24">
        <f>IF(Q51&lt;&gt;"",1+COUNTIF(O47:O50,"1")+COUNTIF(O47:O50,"2")+COUNTIF(O47:O50,"3")+COUNTIF(O47:O50,"4"),"")</f>
        <v>5</v>
      </c>
      <c r="P51" s="25" t="str">
        <f t="shared" si="3"/>
        <v>LUGAR</v>
      </c>
      <c r="Q51" s="26">
        <f>IF(Q47&lt;&gt;"",IF(C47=Q47,C49,IF(C49=Q47,C47,IF(C57=Q47,C59,IF(C59=Q47,C57,IF(C67=Q47,C69,IF(C69=Q47,C67,IF(C77=Q47,C79,IF(C79=Q47,C77)))))))),"")</f>
        <v>0</v>
      </c>
      <c r="R51" s="26" t="e">
        <f>IF(Q51="","",VLOOKUP(Q51,LISTAS!$F$5:$H$301,2,0))</f>
        <v>#N/A</v>
      </c>
      <c r="S51" s="26" t="e">
        <f>IF(Q51="","",VLOOKUP(Q51,LISTAS!$F$5:$I$301,4,0))</f>
        <v>#N/A</v>
      </c>
      <c r="T51" s="26">
        <f t="shared" si="4"/>
        <v>135</v>
      </c>
      <c r="U51" s="26">
        <f t="shared" si="5"/>
        <v>135</v>
      </c>
    </row>
    <row r="52" spans="2:21" ht="18" customHeight="1" x14ac:dyDescent="0.25">
      <c r="B52" s="60"/>
      <c r="C52" s="74"/>
      <c r="D52" s="74"/>
      <c r="E52" s="76"/>
      <c r="F52" s="74"/>
      <c r="G52" s="70" t="str">
        <f>IF(D47&lt;&gt;"",IF(D49&lt;&gt;"",IF(D47=D49,"",IF(D47&gt;D49,C47,C49)),""),"")</f>
        <v>IVAN GUSTAVO TAVOLARO</v>
      </c>
      <c r="H52" s="131">
        <v>1</v>
      </c>
      <c r="I52" s="62">
        <f>IF(H52&lt;&gt;"",H52,"")</f>
        <v>1</v>
      </c>
      <c r="J52" s="62" t="str">
        <f>IF(H52&lt;&gt;"",IF(G52="","",G52),"")</f>
        <v>IVAN GUSTAVO TAVOLARO</v>
      </c>
      <c r="K52" s="62">
        <f>IF(I52&lt;&gt;"",IF(I54&lt;&gt;"",SMALL(I52:J54,1),""),"")</f>
        <v>0</v>
      </c>
      <c r="L52" s="67"/>
      <c r="N52" s="19"/>
      <c r="O52" s="24">
        <f>IF(Q52&lt;&gt;"",1+COUNTIF(O47:O51,"1")+COUNTIF(O47:O51,"2")+COUNTIF(O47:O51,"3")+COUNTIF(O47:O51,"4")+COUNTIF(O47:O51,"5"),"")</f>
        <v>6</v>
      </c>
      <c r="P52" s="25" t="str">
        <f t="shared" si="3"/>
        <v>LUGAR</v>
      </c>
      <c r="Q52" s="26">
        <f>IF(Q48&lt;&gt;"",IF(C47=Q48,C49,IF(C49=Q48,C47,IF(C57=Q48,C59,IF(C59=Q48,C57,IF(C67=Q48,C69,IF(C69=Q48,C67,IF(C77=Q48,C79,IF(C79=Q48,C77)))))))),"")</f>
        <v>0</v>
      </c>
      <c r="R52" s="26" t="e">
        <f>IF(Q52="","",VLOOKUP(Q52,LISTAS!$F$5:$H$301,2,0))</f>
        <v>#N/A</v>
      </c>
      <c r="S52" s="26" t="e">
        <f>IF(Q52="","",VLOOKUP(Q52,LISTAS!$F$5:$I$301,4,0))</f>
        <v>#N/A</v>
      </c>
      <c r="T52" s="26">
        <f t="shared" si="4"/>
        <v>130</v>
      </c>
      <c r="U52" s="26">
        <f t="shared" si="5"/>
        <v>130</v>
      </c>
    </row>
    <row r="53" spans="2:21" ht="18" customHeight="1" thickBot="1" x14ac:dyDescent="0.3">
      <c r="B53" s="60"/>
      <c r="C53" s="74"/>
      <c r="D53" s="74"/>
      <c r="E53" s="76"/>
      <c r="F53" s="74"/>
      <c r="G53" s="71" t="str">
        <f>IF(G52="","",VLOOKUP(G52,LISTAS!$F$5:$H$301,2,0))</f>
        <v>COLEGIO PADUA</v>
      </c>
      <c r="H53" s="132"/>
      <c r="I53" s="62"/>
      <c r="J53" s="62"/>
      <c r="K53" s="62"/>
      <c r="L53" s="67"/>
      <c r="N53" s="19"/>
      <c r="O53" s="24">
        <f>IF(Q53&lt;&gt;"",1+COUNTIF(O47:O52,"1")+COUNTIF(O47:O52,"2")+COUNTIF(O47:O52,"3")+COUNTIF(O47:O52,"4")+COUNTIF(O47:O52,"5")+COUNTIF(O47:O52,"6"),"")</f>
        <v>7</v>
      </c>
      <c r="P53" s="25" t="str">
        <f t="shared" si="3"/>
        <v>LUGAR</v>
      </c>
      <c r="Q53" s="26">
        <f>IF(Q49&lt;&gt;"",IF(C47=Q49,C49,IF(C49=Q49,C47,IF(C57=Q49,C59,IF(C59=Q49,C57,IF(C67=Q49,C69,IF(C69=Q49,C67,IF(C77=Q49,C79,IF(C79=Q49,C77)))))))),"")</f>
        <v>0</v>
      </c>
      <c r="R53" s="26" t="e">
        <f>IF(Q53="","",VLOOKUP(Q53,LISTAS!$F$5:$H$301,2,0))</f>
        <v>#N/A</v>
      </c>
      <c r="S53" s="26" t="e">
        <f>IF(Q53="","",VLOOKUP(Q53,LISTAS!$F$5:$I$301,4,0))</f>
        <v>#N/A</v>
      </c>
      <c r="T53" s="26">
        <f t="shared" si="4"/>
        <v>120</v>
      </c>
      <c r="U53" s="26">
        <f t="shared" si="5"/>
        <v>120</v>
      </c>
    </row>
    <row r="54" spans="2:21" ht="18" customHeight="1" x14ac:dyDescent="0.25">
      <c r="B54" s="60"/>
      <c r="C54" s="74"/>
      <c r="D54" s="74"/>
      <c r="E54" s="76"/>
      <c r="F54" s="77"/>
      <c r="G54" s="70" t="str">
        <f>IF(D57&lt;&gt;"",IF(D59&lt;&gt;"",IF(D57=D59,"",IF(D57&gt;D59,C57,C59)),""),"")</f>
        <v>FERNANDO TSUYOSHI BABA</v>
      </c>
      <c r="H54" s="131">
        <v>0</v>
      </c>
      <c r="I54" s="63">
        <f>IF(H54&lt;&gt;"",H54,"")</f>
        <v>0</v>
      </c>
      <c r="J54" s="62" t="str">
        <f>IF(H54&lt;&gt;"",IF(G54="","",G54),"")</f>
        <v>FERNANDO TSUYOSHI BABA</v>
      </c>
      <c r="K54" s="62" t="str">
        <f>VLOOKUP(K52,I52:J54,2,0)</f>
        <v>FERNANDO TSUYOSHI BABA</v>
      </c>
      <c r="L54" s="67"/>
      <c r="M54" s="16"/>
      <c r="O54" s="24">
        <f>IF(Q54&lt;&gt;"",1+COUNTIF(O47:O53,"1")+COUNTIF(O47:O53,"2")+COUNTIF(O47:O53,"3")+COUNTIF(O47:O53,"4")+COUNTIF(O47:O53,"5")+COUNTIF(O47:O53,"6")+COUNTIF(O47:O53,"7"),"")</f>
        <v>8</v>
      </c>
      <c r="P54" s="25" t="str">
        <f t="shared" si="3"/>
        <v>LUGAR</v>
      </c>
      <c r="Q54" s="26">
        <f>IF(Q50&lt;&gt;"",IF(C47=Q50,C49,IF(C49=Q50,C47,IF(C57=Q50,C59,IF(C59=Q50,C57,IF(C67=Q50,C69,IF(C69=Q50,C67,IF(C77=Q50,C79,IF(C79=Q50,C77)))))))),"")</f>
        <v>0</v>
      </c>
      <c r="R54" s="26" t="e">
        <f>IF(Q54="","",VLOOKUP(Q54,LISTAS!$F$5:$H$301,2,0))</f>
        <v>#N/A</v>
      </c>
      <c r="S54" s="26" t="e">
        <f>IF(Q54="","",VLOOKUP(Q54,LISTAS!$F$5:$I$301,4,0))</f>
        <v>#N/A</v>
      </c>
      <c r="T54" s="26">
        <f t="shared" si="4"/>
        <v>110</v>
      </c>
      <c r="U54" s="26">
        <f t="shared" si="5"/>
        <v>110</v>
      </c>
    </row>
    <row r="55" spans="2:21" ht="18" customHeight="1" thickBot="1" x14ac:dyDescent="0.3">
      <c r="B55" s="60"/>
      <c r="C55" s="74"/>
      <c r="D55" s="74"/>
      <c r="E55" s="76"/>
      <c r="F55" s="74"/>
      <c r="G55" s="71" t="str">
        <f>IF(G54="","",VLOOKUP(G54,LISTAS!$F$5:$H$301,2,0))</f>
        <v>COLEGIO PADUA</v>
      </c>
      <c r="H55" s="132"/>
      <c r="I55" s="64"/>
      <c r="J55" s="62"/>
      <c r="K55" s="62"/>
      <c r="L55" s="67"/>
      <c r="M55" s="16"/>
      <c r="O55" s="24" t="str">
        <f>IF(Q55&lt;&gt;"",1+COUNTIF(O47:O54,"1")+COUNTIF(O47:O54,"2")+COUNTIF(O47:O54,"3")+COUNTIF(O47:O54,"4")+COUNTIF(O47:O54,"5")+COUNTIF(O47:O54,"6")+COUNTIF(O47:O54,"7")+COUNTIF(O47:O54,"8"),"")</f>
        <v/>
      </c>
      <c r="P55" s="25" t="str">
        <f t="shared" si="3"/>
        <v/>
      </c>
      <c r="Q55" s="26"/>
      <c r="R55" s="26" t="str">
        <f>IF(Q55="","",VLOOKUP(Q55,LISTAS!$F$5:$H$301,2,0))</f>
        <v/>
      </c>
      <c r="S55" s="26" t="str">
        <f>IF(Q55="","",VLOOKUP(Q55,LISTAS!$F$5:$I$301,4,0))</f>
        <v/>
      </c>
      <c r="T55" s="26" t="str">
        <f t="shared" si="4"/>
        <v/>
      </c>
      <c r="U55" s="26" t="str">
        <f t="shared" si="5"/>
        <v/>
      </c>
    </row>
    <row r="56" spans="2:21" ht="18" customHeight="1" thickBot="1" x14ac:dyDescent="0.3">
      <c r="B56" s="60"/>
      <c r="C56" s="74"/>
      <c r="D56" s="74"/>
      <c r="E56" s="76"/>
      <c r="F56" s="74"/>
      <c r="G56" s="23"/>
      <c r="H56" s="23"/>
      <c r="I56" s="64"/>
      <c r="J56" s="62"/>
      <c r="K56" s="62"/>
      <c r="L56" s="67"/>
      <c r="M56" s="16"/>
      <c r="O56" s="24" t="str">
        <f>IF(Q56&lt;&gt;"",1+COUNTIF(O47:O55,"1")+COUNTIF(O47:O55,"2")+COUNTIF(O47:O55,"3")+COUNTIF(O47:O55,"4")+COUNTIF(O47:O55,"5")+COUNTIF(O47:O55,"6")+COUNTIF(O47:O55,"7")+COUNTIF(O47:O55,"8")+COUNTIF(O47:O55,"9"),"")</f>
        <v/>
      </c>
      <c r="P56" s="25" t="str">
        <f t="shared" si="3"/>
        <v/>
      </c>
      <c r="Q56" s="26"/>
      <c r="R56" s="26" t="str">
        <f>IF(Q56="","",VLOOKUP(Q56,LISTAS!$F$5:$H$301,2,0))</f>
        <v/>
      </c>
      <c r="S56" s="26" t="str">
        <f>IF(Q56="","",VLOOKUP(Q56,LISTAS!$F$5:$I$301,4,0))</f>
        <v/>
      </c>
      <c r="T56" s="26" t="str">
        <f t="shared" si="4"/>
        <v/>
      </c>
      <c r="U56" s="26" t="str">
        <f t="shared" si="5"/>
        <v/>
      </c>
    </row>
    <row r="57" spans="2:21" ht="18" customHeight="1" x14ac:dyDescent="0.25">
      <c r="B57" s="133">
        <v>12</v>
      </c>
      <c r="C57" s="70" t="s">
        <v>91</v>
      </c>
      <c r="D57" s="131">
        <v>1</v>
      </c>
      <c r="E57" s="65">
        <f>IF(D57&lt;&gt;"",D57,"")</f>
        <v>1</v>
      </c>
      <c r="F57" s="62" t="str">
        <f>IF(D57&lt;&gt;"",IF(C57="","",C57),"")</f>
        <v>FERNANDO TSUYOSHI BABA</v>
      </c>
      <c r="G57" s="62">
        <f>IF(E57&lt;&gt;"",IF(E59&lt;&gt;"",SMALL(E57:F59,1),""),"")</f>
        <v>0</v>
      </c>
      <c r="H57" s="62"/>
      <c r="I57" s="64"/>
      <c r="J57" s="23"/>
      <c r="K57" s="23"/>
      <c r="L57" s="27"/>
      <c r="M57" s="16"/>
      <c r="O57" s="24" t="str">
        <f>IF(Q57&lt;&gt;"",1+COUNTIF(O47:O56,"1")+COUNTIF(O47:O56,"2")+COUNTIF(O47:O56,"3")+COUNTIF(O47:O56,"4")+COUNTIF(O47:O56,"5")+COUNTIF(O47:O56,"6")+COUNTIF(O47:O56,"7")+COUNTIF(O47:O56,"8")+COUNTIF(O47:O56,"9")+COUNTIF(O47:O56,"10"),"")</f>
        <v/>
      </c>
      <c r="P57" s="25" t="str">
        <f t="shared" si="3"/>
        <v/>
      </c>
      <c r="Q57" s="26"/>
      <c r="R57" s="26" t="str">
        <f>IF(Q57="","",VLOOKUP(Q57,LISTAS!$F$5:$H$301,2,0))</f>
        <v/>
      </c>
      <c r="S57" s="26" t="str">
        <f>IF(Q57="","",VLOOKUP(Q57,LISTAS!$F$5:$I$301,4,0))</f>
        <v/>
      </c>
      <c r="T57" s="26" t="str">
        <f t="shared" si="4"/>
        <v/>
      </c>
      <c r="U57" s="26" t="str">
        <f t="shared" si="5"/>
        <v/>
      </c>
    </row>
    <row r="58" spans="2:21" ht="18" customHeight="1" thickBot="1" x14ac:dyDescent="0.3">
      <c r="B58" s="133"/>
      <c r="C58" s="71" t="str">
        <f>IF(C57="","",VLOOKUP(C57,LISTAS!$F$5:$H$301,2,0))</f>
        <v>COLEGIO PADUA</v>
      </c>
      <c r="D58" s="132"/>
      <c r="E58" s="66"/>
      <c r="F58" s="62"/>
      <c r="G58" s="62"/>
      <c r="H58" s="62"/>
      <c r="I58" s="64"/>
      <c r="J58" s="23"/>
      <c r="K58" s="23"/>
      <c r="L58" s="27"/>
      <c r="M58" s="16"/>
      <c r="O58" s="24" t="str">
        <f>IF(Q58&lt;&gt;"",1+COUNTIF(O47:O57,"1")+COUNTIF(O47:O57,"2")+COUNTIF(O47:O57,"3")+COUNTIF(O47:O57,"4")+COUNTIF(O47:O57,"5")+COUNTIF(O47:O57,"6")+COUNTIF(O47:O57,"7")+COUNTIF(O47:O57,"8")+COUNTIF(O47:O57,"9")+COUNTIF(O47:O57,"10")+COUNTIF(O47:O57,"11"),"")</f>
        <v/>
      </c>
      <c r="P58" s="25" t="str">
        <f t="shared" si="3"/>
        <v/>
      </c>
      <c r="Q58" s="26"/>
      <c r="R58" s="26" t="str">
        <f>IF(Q58="","",VLOOKUP(Q58,LISTAS!$F$5:$H$301,2,0))</f>
        <v/>
      </c>
      <c r="S58" s="26" t="str">
        <f>IF(Q58="","",VLOOKUP(Q58,LISTAS!$F$5:$I$301,4,0))</f>
        <v/>
      </c>
      <c r="T58" s="26" t="str">
        <f t="shared" si="4"/>
        <v/>
      </c>
      <c r="U58" s="26" t="str">
        <f t="shared" si="5"/>
        <v/>
      </c>
    </row>
    <row r="59" spans="2:21" ht="18" customHeight="1" x14ac:dyDescent="0.25">
      <c r="B59" s="133">
        <v>13</v>
      </c>
      <c r="C59" s="70"/>
      <c r="D59" s="131">
        <v>0</v>
      </c>
      <c r="E59" s="66">
        <f>IF(D59&lt;&gt;"",D59,"")</f>
        <v>0</v>
      </c>
      <c r="F59" s="62" t="str">
        <f>IF(D59&lt;&gt;"",IF(C59="","",C59),"")</f>
        <v/>
      </c>
      <c r="G59" s="62" t="str">
        <f>VLOOKUP(G57,E57:F59,2,0)</f>
        <v/>
      </c>
      <c r="H59" s="62"/>
      <c r="I59" s="64"/>
      <c r="J59" s="23"/>
      <c r="K59" s="23"/>
      <c r="L59" s="27"/>
      <c r="O59" s="24" t="str">
        <f>IF(Q59&lt;&gt;"",1+COUNTIF(O47:O58,"1")+COUNTIF(O47:O58,"2")+COUNTIF(O47:O58,"3")+COUNTIF(O47:O58,"4")+COUNTIF(O47:O58,"5")+COUNTIF(O47:O58,"6")+COUNTIF(O47:O58,"7")+COUNTIF(O47:O58,"8")+COUNTIF(O47:O58,"9")+COUNTIF(O47:O58,"10")+COUNTIF(O47:O58,"11")+COUNTIF(O47:O58,"12"),"")</f>
        <v/>
      </c>
      <c r="P59" s="25" t="str">
        <f t="shared" si="3"/>
        <v/>
      </c>
      <c r="Q59" s="26"/>
      <c r="R59" s="26" t="str">
        <f>IF(Q59="","",VLOOKUP(Q59,LISTAS!$F$5:$H$301,2,0))</f>
        <v/>
      </c>
      <c r="S59" s="26" t="str">
        <f>IF(Q59="","",VLOOKUP(Q59,LISTAS!$F$5:$I$301,4,0))</f>
        <v/>
      </c>
      <c r="T59" s="26" t="str">
        <f t="shared" si="4"/>
        <v/>
      </c>
      <c r="U59" s="26" t="str">
        <f t="shared" si="5"/>
        <v/>
      </c>
    </row>
    <row r="60" spans="2:21" ht="18" customHeight="1" thickBot="1" x14ac:dyDescent="0.3">
      <c r="B60" s="133"/>
      <c r="C60" s="71" t="str">
        <f>IF(C59="","",VLOOKUP(C59,LISTAS!$F$5:$H$301,2,0))</f>
        <v/>
      </c>
      <c r="D60" s="132"/>
      <c r="E60" s="62"/>
      <c r="F60" s="62"/>
      <c r="G60" s="62"/>
      <c r="H60" s="62"/>
      <c r="I60" s="64"/>
      <c r="J60" s="23"/>
      <c r="K60" s="23"/>
      <c r="L60" s="27"/>
      <c r="O60" s="24" t="str">
        <f>IF(Q60&lt;&gt;"",1+COUNTIF(O47:O59,"1")+COUNTIF(O47:O59,"2")+COUNTIF(O47:O59,"3")+COUNTIF(O47:O59,"4")+COUNTIF(O47:O59,"5")+COUNTIF(O47:O59,"6")+COUNTIF(O47:O59,"7")+COUNTIF(O47:O59,"8")+COUNTIF(O47:O59,"9")+COUNTIF(O47:O59,"10")+COUNTIF(O47:O59,"11")+COUNTIF(O47:O59,"12")+COUNTIF(O47:O59,"13"),"")</f>
        <v/>
      </c>
      <c r="P60" s="25" t="str">
        <f t="shared" si="3"/>
        <v/>
      </c>
      <c r="Q60" s="26"/>
      <c r="R60" s="26" t="str">
        <f>IF(Q60="","",VLOOKUP(Q60,LISTAS!$F$5:$H$301,2,0))</f>
        <v/>
      </c>
      <c r="S60" s="26" t="str">
        <f>IF(Q60="","",VLOOKUP(Q60,LISTAS!$F$5:$I$301,4,0))</f>
        <v/>
      </c>
      <c r="T60" s="26" t="str">
        <f t="shared" si="4"/>
        <v/>
      </c>
      <c r="U60" s="26" t="str">
        <f t="shared" si="5"/>
        <v/>
      </c>
    </row>
    <row r="61" spans="2:21" ht="18" customHeight="1" thickBot="1" x14ac:dyDescent="0.3">
      <c r="B61" s="60"/>
      <c r="C61" s="74"/>
      <c r="D61" s="74"/>
      <c r="E61" s="74"/>
      <c r="F61" s="74"/>
      <c r="G61" s="74"/>
      <c r="H61" s="74"/>
      <c r="I61" s="76"/>
      <c r="J61" s="74"/>
      <c r="K61" s="23"/>
      <c r="L61" s="27"/>
      <c r="O61" s="24" t="str">
        <f>IF(Q61&lt;&gt;"",1+COUNTIF(O47:O60,"1")+COUNTIF(O47:O60,"2")+COUNTIF(O47:O60,"3")+COUNTIF(O47:O60,"4")+COUNTIF(O47:O60,"5")+COUNTIF(O47:O60,"6")+COUNTIF(O47:O60,"7")+COUNTIF(O47:O60,"8")+COUNTIF(O47:O60,"9")+COUNTIF(O47:O60,"10")+COUNTIF(O47:O60,"11")+COUNTIF(O47:O60,"12")+COUNTIF(O47:O60,"13")+COUNTIF(O47:O60,"14"),"")</f>
        <v/>
      </c>
      <c r="P61" s="25" t="str">
        <f t="shared" si="3"/>
        <v/>
      </c>
      <c r="Q61" s="26"/>
      <c r="R61" s="26" t="str">
        <f>IF(Q61="","",VLOOKUP(Q61,LISTAS!$F$5:$H$301,2,0))</f>
        <v/>
      </c>
      <c r="S61" s="26" t="str">
        <f>IF(Q61="","",VLOOKUP(Q61,LISTAS!$F$5:$I$301,4,0))</f>
        <v/>
      </c>
      <c r="T61" s="26" t="str">
        <f t="shared" si="4"/>
        <v/>
      </c>
      <c r="U61" s="26" t="str">
        <f t="shared" si="5"/>
        <v/>
      </c>
    </row>
    <row r="62" spans="2:21" ht="18" customHeight="1" x14ac:dyDescent="0.25">
      <c r="B62" s="60"/>
      <c r="C62" s="74"/>
      <c r="D62" s="74"/>
      <c r="E62" s="74"/>
      <c r="F62" s="74"/>
      <c r="G62" s="74"/>
      <c r="H62" s="74"/>
      <c r="I62" s="76"/>
      <c r="J62" s="74"/>
      <c r="K62" s="70" t="str">
        <f>IF(H52&lt;&gt;"",IF(H54&lt;&gt;"",IF(H52=H54,"",IF(H52&gt;H54,G52,G54)),""),"")</f>
        <v>IVAN GUSTAVO TAVOLARO</v>
      </c>
      <c r="L62" s="131">
        <v>1</v>
      </c>
      <c r="O62" s="24" t="str">
        <f>IF(Q62&lt;&gt;"",1+COUNTIF(O47:O61,"1")+COUNTIF(O47:O61,"2")+COUNTIF(O47:O61,"3")+COUNTIF(O47:O61,"4")+COUNTIF(O47:O61,"5")+COUNTIF(O47:O61,"6")+COUNTIF(O47:O61,"7")+COUNTIF(O47:O61,"8")+COUNTIF(O47:O61,"9")+COUNTIF(O47:O61,"10")+COUNTIF(O47:O61,"11")+COUNTIF(O47:O61,"12")+COUNTIF(O47:O61,"13")+COUNTIF(O47:O61,"14")+COUNTIF(O47:O61,"15"),"")</f>
        <v/>
      </c>
      <c r="P62" s="25" t="str">
        <f t="shared" si="3"/>
        <v/>
      </c>
      <c r="Q62" s="26"/>
      <c r="R62" s="26" t="str">
        <f>IF(Q62="","",VLOOKUP(Q62,LISTAS!$F$5:$H$301,2,0))</f>
        <v/>
      </c>
      <c r="S62" s="26" t="str">
        <f>IF(Q62="","",VLOOKUP(Q62,LISTAS!$F$5:$I$301,4,0))</f>
        <v/>
      </c>
      <c r="T62" s="26" t="str">
        <f t="shared" si="4"/>
        <v/>
      </c>
      <c r="U62" s="26" t="str">
        <f t="shared" si="5"/>
        <v/>
      </c>
    </row>
    <row r="63" spans="2:21" ht="18" customHeight="1" thickBot="1" x14ac:dyDescent="0.3">
      <c r="B63" s="60"/>
      <c r="C63" s="74"/>
      <c r="D63" s="74"/>
      <c r="E63" s="74"/>
      <c r="F63" s="74"/>
      <c r="G63" s="74"/>
      <c r="H63" s="74"/>
      <c r="I63" s="76"/>
      <c r="J63" s="74"/>
      <c r="K63" s="71" t="str">
        <f>IF(K62="","",VLOOKUP(K62,LISTAS!$F$5:$H$301,2,0))</f>
        <v>COLEGIO PADUA</v>
      </c>
      <c r="L63" s="132"/>
      <c r="O63" s="24"/>
      <c r="P63" s="25"/>
      <c r="Q63" s="26"/>
      <c r="R63" s="26" t="str">
        <f>IF(Q63="","",VLOOKUP(Q63,LISTAS!$F$5:$H$301,2,0))</f>
        <v/>
      </c>
      <c r="S63" s="26" t="str">
        <f>IF(Q63="","",VLOOKUP(Q63,LISTAS!$F$5:$I$301,4,0))</f>
        <v/>
      </c>
      <c r="T63" s="26"/>
      <c r="U63" s="26"/>
    </row>
    <row r="64" spans="2:21" ht="18" customHeight="1" x14ac:dyDescent="0.25">
      <c r="B64" s="60"/>
      <c r="C64" s="74"/>
      <c r="D64" s="74"/>
      <c r="E64" s="74"/>
      <c r="F64" s="74"/>
      <c r="G64" s="74"/>
      <c r="H64" s="74"/>
      <c r="I64" s="76"/>
      <c r="J64" s="77"/>
      <c r="K64" s="70" t="str">
        <f>IF(H72&lt;&gt;"",IF(H74&lt;&gt;"",IF(H72=H74,"",IF(H72&gt;H74,G72,G74)),""),"")</f>
        <v>BRENNO RACT GIOVANNETTI</v>
      </c>
      <c r="L64" s="131">
        <v>0</v>
      </c>
      <c r="O64" s="24"/>
      <c r="P64" s="25"/>
      <c r="Q64" s="26"/>
      <c r="R64" s="26" t="str">
        <f>IF(Q64="","",VLOOKUP(Q64,LISTAS!$F$5:$H$301,2,0))</f>
        <v/>
      </c>
      <c r="S64" s="26" t="str">
        <f>IF(Q64="","",VLOOKUP(Q64,LISTAS!$F$5:$I$301,4,0))</f>
        <v/>
      </c>
      <c r="T64" s="26"/>
      <c r="U64" s="26"/>
    </row>
    <row r="65" spans="2:21" ht="18" customHeight="1" thickBot="1" x14ac:dyDescent="0.3">
      <c r="B65" s="60"/>
      <c r="C65" s="74"/>
      <c r="D65" s="74"/>
      <c r="E65" s="74"/>
      <c r="F65" s="74"/>
      <c r="G65" s="74"/>
      <c r="H65" s="74"/>
      <c r="I65" s="76"/>
      <c r="J65" s="74"/>
      <c r="K65" s="71" t="str">
        <f>IF(K64="","",VLOOKUP(K64,LISTAS!$F$5:$H$301,2,0))</f>
        <v>COLEGIO PADUA</v>
      </c>
      <c r="L65" s="132"/>
      <c r="O65" s="24"/>
      <c r="P65" s="25"/>
      <c r="Q65" s="26"/>
      <c r="R65" s="26" t="str">
        <f>IF(Q65="","",VLOOKUP(Q65,LISTAS!$F$5:$H$301,2,0))</f>
        <v/>
      </c>
      <c r="S65" s="26" t="str">
        <f>IF(Q65="","",VLOOKUP(Q65,LISTAS!$F$5:$I$301,4,0))</f>
        <v/>
      </c>
      <c r="T65" s="26"/>
      <c r="U65" s="26"/>
    </row>
    <row r="66" spans="2:21" ht="18" customHeight="1" thickBot="1" x14ac:dyDescent="0.3">
      <c r="B66" s="60"/>
      <c r="C66" s="74"/>
      <c r="D66" s="74"/>
      <c r="E66" s="74"/>
      <c r="F66" s="74"/>
      <c r="G66" s="74"/>
      <c r="H66" s="74"/>
      <c r="I66" s="76"/>
      <c r="J66" s="74"/>
      <c r="K66" s="23"/>
      <c r="L66" s="27"/>
      <c r="O66" s="24"/>
      <c r="P66" s="25"/>
      <c r="Q66" s="26"/>
      <c r="R66" s="26" t="str">
        <f>IF(Q66="","",VLOOKUP(Q66,LISTAS!$F$5:$H$301,2,0))</f>
        <v/>
      </c>
      <c r="S66" s="26" t="str">
        <f>IF(Q66="","",VLOOKUP(Q66,LISTAS!$F$5:$I$301,4,0))</f>
        <v/>
      </c>
      <c r="T66" s="26"/>
      <c r="U66" s="26"/>
    </row>
    <row r="67" spans="2:21" ht="18" customHeight="1" x14ac:dyDescent="0.25">
      <c r="B67" s="133">
        <v>11</v>
      </c>
      <c r="C67" s="70" t="s">
        <v>72</v>
      </c>
      <c r="D67" s="131">
        <v>1</v>
      </c>
      <c r="E67" s="62">
        <f>IF(D67&lt;&gt;"",D67,"")</f>
        <v>1</v>
      </c>
      <c r="F67" s="62" t="str">
        <f>IF(D67&lt;&gt;"",IF(C67="","",C67),"")</f>
        <v>BRENNO RACT GIOVANNETTI</v>
      </c>
      <c r="G67" s="62">
        <f>IF(E67&lt;&gt;"",IF(E69&lt;&gt;"",SMALL(E67:F69,1),""),"")</f>
        <v>0</v>
      </c>
      <c r="H67" s="62"/>
      <c r="I67" s="28"/>
      <c r="J67" s="23"/>
      <c r="K67" s="23"/>
      <c r="L67" s="27"/>
      <c r="O67" s="24"/>
      <c r="P67" s="25"/>
      <c r="Q67" s="26"/>
      <c r="R67" s="26" t="str">
        <f>IF(Q67="","",VLOOKUP(Q67,LISTAS!$F$5:$H$301,2,0))</f>
        <v/>
      </c>
      <c r="S67" s="26" t="str">
        <f>IF(Q67="","",VLOOKUP(Q67,LISTAS!$F$5:$I$301,4,0))</f>
        <v/>
      </c>
      <c r="T67" s="26"/>
      <c r="U67" s="26"/>
    </row>
    <row r="68" spans="2:21" ht="18" customHeight="1" thickBot="1" x14ac:dyDescent="0.3">
      <c r="B68" s="133"/>
      <c r="C68" s="71" t="str">
        <f>IF(C67="","",VLOOKUP(C67,LISTAS!$F$5:$H$301,2,0))</f>
        <v>COLEGIO PADUA</v>
      </c>
      <c r="D68" s="132"/>
      <c r="E68" s="62"/>
      <c r="F68" s="62"/>
      <c r="G68" s="62"/>
      <c r="H68" s="62"/>
      <c r="I68" s="28"/>
      <c r="J68" s="23"/>
      <c r="K68" s="23"/>
      <c r="L68" s="27"/>
      <c r="O68" s="24"/>
      <c r="P68" s="25"/>
      <c r="Q68" s="26"/>
      <c r="R68" s="26" t="str">
        <f>IF(Q68="","",VLOOKUP(Q68,LISTAS!$F$5:$H$301,2,0))</f>
        <v/>
      </c>
      <c r="S68" s="26" t="str">
        <f>IF(Q68="","",VLOOKUP(Q68,LISTAS!$F$5:$I$301,4,0))</f>
        <v/>
      </c>
      <c r="T68" s="26"/>
      <c r="U68" s="26"/>
    </row>
    <row r="69" spans="2:21" ht="18" customHeight="1" x14ac:dyDescent="0.25">
      <c r="B69" s="133">
        <v>14</v>
      </c>
      <c r="C69" s="70"/>
      <c r="D69" s="131">
        <v>0</v>
      </c>
      <c r="E69" s="63">
        <f>IF(D69&lt;&gt;"",D69,"")</f>
        <v>0</v>
      </c>
      <c r="F69" s="62" t="str">
        <f>IF(D69&lt;&gt;"",IF(C69="","",C69),"")</f>
        <v/>
      </c>
      <c r="G69" s="62" t="str">
        <f>VLOOKUP(G67,E67:F69,2,0)</f>
        <v/>
      </c>
      <c r="H69" s="62"/>
      <c r="I69" s="28"/>
      <c r="J69" s="23"/>
      <c r="K69" s="23"/>
      <c r="L69" s="27"/>
      <c r="O69" s="24"/>
      <c r="P69" s="25"/>
      <c r="Q69" s="26"/>
      <c r="R69" s="26" t="str">
        <f>IF(Q69="","",VLOOKUP(Q69,LISTAS!$F$5:$H$301,2,0))</f>
        <v/>
      </c>
      <c r="S69" s="26" t="str">
        <f>IF(Q69="","",VLOOKUP(Q69,LISTAS!$F$5:$I$301,4,0))</f>
        <v/>
      </c>
      <c r="T69" s="26"/>
      <c r="U69" s="26"/>
    </row>
    <row r="70" spans="2:21" ht="18" customHeight="1" thickBot="1" x14ac:dyDescent="0.3">
      <c r="B70" s="133"/>
      <c r="C70" s="71" t="str">
        <f>IF(C69="","",VLOOKUP(C69,LISTAS!$F$5:$H$301,2,0))</f>
        <v/>
      </c>
      <c r="D70" s="132"/>
      <c r="E70" s="64"/>
      <c r="F70" s="62"/>
      <c r="G70" s="62"/>
      <c r="H70" s="62"/>
      <c r="I70" s="28"/>
      <c r="J70" s="23"/>
      <c r="K70" s="23"/>
      <c r="L70" s="27"/>
      <c r="O70" s="24"/>
      <c r="P70" s="25"/>
      <c r="Q70" s="26"/>
      <c r="R70" s="26" t="str">
        <f>IF(Q70="","",VLOOKUP(Q70,LISTAS!$F$5:$H$301,2,0))</f>
        <v/>
      </c>
      <c r="S70" s="26" t="str">
        <f>IF(Q70="","",VLOOKUP(Q70,LISTAS!$F$5:$I$301,4,0))</f>
        <v/>
      </c>
      <c r="T70" s="26"/>
      <c r="U70" s="26"/>
    </row>
    <row r="71" spans="2:21" ht="18" customHeight="1" thickBot="1" x14ac:dyDescent="0.3">
      <c r="B71" s="60"/>
      <c r="C71" s="74"/>
      <c r="D71" s="74"/>
      <c r="E71" s="76"/>
      <c r="F71" s="74"/>
      <c r="G71" s="23"/>
      <c r="H71" s="23"/>
      <c r="I71" s="28"/>
      <c r="J71" s="23"/>
      <c r="K71" s="23"/>
      <c r="L71" s="27"/>
      <c r="O71" s="24"/>
      <c r="P71" s="25"/>
      <c r="Q71" s="26"/>
      <c r="R71" s="26" t="str">
        <f>IF(Q71="","",VLOOKUP(Q71,LISTAS!$F$5:$H$301,2,0))</f>
        <v/>
      </c>
      <c r="S71" s="26" t="str">
        <f>IF(Q71="","",VLOOKUP(Q71,LISTAS!$F$5:$I$301,4,0))</f>
        <v/>
      </c>
      <c r="T71" s="26"/>
      <c r="U71" s="26"/>
    </row>
    <row r="72" spans="2:21" ht="18" customHeight="1" x14ac:dyDescent="0.25">
      <c r="B72" s="60"/>
      <c r="C72" s="74"/>
      <c r="D72" s="74"/>
      <c r="E72" s="76"/>
      <c r="F72" s="74"/>
      <c r="G72" s="70" t="str">
        <f>IF(D67&lt;&gt;"",IF(D69&lt;&gt;"",IF(D67=D69,"",IF(D67&gt;D69,C67,C69)),""),"")</f>
        <v>BRENNO RACT GIOVANNETTI</v>
      </c>
      <c r="H72" s="131">
        <v>1</v>
      </c>
      <c r="I72" s="65">
        <f>IF(H72&lt;&gt;"",H72,"")</f>
        <v>1</v>
      </c>
      <c r="J72" s="62" t="str">
        <f>IF(H72&lt;&gt;"",IF(G72="","",G72),"")</f>
        <v>BRENNO RACT GIOVANNETTI</v>
      </c>
      <c r="K72" s="62">
        <f>IF(I72&lt;&gt;"",IF(I74&lt;&gt;"",SMALL(I72:J74,1),""),"")</f>
        <v>0</v>
      </c>
      <c r="L72" s="67"/>
      <c r="O72" s="24"/>
      <c r="P72" s="25"/>
      <c r="Q72" s="26"/>
      <c r="R72" s="26" t="str">
        <f>IF(Q72="","",VLOOKUP(Q72,LISTAS!$F$5:$H$301,2,0))</f>
        <v/>
      </c>
      <c r="S72" s="26" t="str">
        <f>IF(Q72="","",VLOOKUP(Q72,LISTAS!$F$5:$I$301,4,0))</f>
        <v/>
      </c>
      <c r="T72" s="26"/>
      <c r="U72" s="26"/>
    </row>
    <row r="73" spans="2:21" ht="17.25" thickBot="1" x14ac:dyDescent="0.3">
      <c r="B73" s="60"/>
      <c r="C73" s="74"/>
      <c r="D73" s="74"/>
      <c r="E73" s="76"/>
      <c r="F73" s="74"/>
      <c r="G73" s="71" t="str">
        <f>IF(G72="","",VLOOKUP(G72,LISTAS!$F$5:$H$301,2,0))</f>
        <v>COLEGIO PADUA</v>
      </c>
      <c r="H73" s="132"/>
      <c r="I73" s="66"/>
      <c r="J73" s="62"/>
      <c r="K73" s="62"/>
      <c r="L73" s="67"/>
      <c r="O73" s="24"/>
      <c r="P73" s="25"/>
      <c r="Q73" s="26"/>
      <c r="R73" s="26" t="str">
        <f>IF(Q73="","",VLOOKUP(Q73,LISTAS!$F$5:$H$301,2,0))</f>
        <v/>
      </c>
      <c r="S73" s="26" t="str">
        <f>IF(Q73="","",VLOOKUP(Q73,LISTAS!$F$5:$I$301,4,0))</f>
        <v/>
      </c>
      <c r="T73" s="26"/>
      <c r="U73" s="26"/>
    </row>
    <row r="74" spans="2:21" x14ac:dyDescent="0.25">
      <c r="B74" s="60"/>
      <c r="C74" s="74"/>
      <c r="D74" s="74"/>
      <c r="E74" s="76"/>
      <c r="F74" s="77"/>
      <c r="G74" s="70" t="str">
        <f>IF(D77&lt;&gt;"",IF(D79&lt;&gt;"",IF(D77=D79,"",IF(D77&gt;D79,C77,C79)),""),"")</f>
        <v>RICARDO LOVISETTO PETRONI</v>
      </c>
      <c r="H74" s="131">
        <v>0</v>
      </c>
      <c r="I74" s="66">
        <f>IF(H74&lt;&gt;"",H74,"")</f>
        <v>0</v>
      </c>
      <c r="J74" s="62" t="str">
        <f>IF(H74&lt;&gt;"",IF(G74="","",G74),"")</f>
        <v>RICARDO LOVISETTO PETRONI</v>
      </c>
      <c r="K74" s="62" t="str">
        <f>VLOOKUP(K72,I72:J74,2,0)</f>
        <v>RICARDO LOVISETTO PETRONI</v>
      </c>
      <c r="L74" s="67"/>
      <c r="O74" s="24"/>
      <c r="P74" s="25"/>
      <c r="Q74" s="26"/>
      <c r="R74" s="26" t="str">
        <f>IF(Q74="","",VLOOKUP(Q74,LISTAS!$F$5:$H$301,2,0))</f>
        <v/>
      </c>
      <c r="S74" s="26" t="str">
        <f>IF(Q74="","",VLOOKUP(Q74,LISTAS!$F$5:$I$301,4,0))</f>
        <v/>
      </c>
      <c r="T74" s="26"/>
      <c r="U74" s="26"/>
    </row>
    <row r="75" spans="2:21" ht="18" customHeight="1" thickBot="1" x14ac:dyDescent="0.3">
      <c r="B75" s="60"/>
      <c r="C75" s="74"/>
      <c r="D75" s="74"/>
      <c r="E75" s="76"/>
      <c r="F75" s="74"/>
      <c r="G75" s="71" t="str">
        <f>IF(G74="","",VLOOKUP(G74,LISTAS!$F$5:$H$301,2,0))</f>
        <v>COLEGIO PADUA</v>
      </c>
      <c r="H75" s="132"/>
      <c r="I75" s="62"/>
      <c r="J75" s="62"/>
      <c r="K75" s="62"/>
      <c r="L75" s="67"/>
      <c r="O75" s="24"/>
      <c r="P75" s="25"/>
      <c r="Q75" s="26"/>
      <c r="R75" s="26" t="str">
        <f>IF(Q75="","",VLOOKUP(Q75,LISTAS!$F$5:$H$301,2,0))</f>
        <v/>
      </c>
      <c r="S75" s="26" t="str">
        <f>IF(Q75="","",VLOOKUP(Q75,LISTAS!$F$5:$I$301,4,0))</f>
        <v/>
      </c>
      <c r="T75" s="26"/>
      <c r="U75" s="26"/>
    </row>
    <row r="76" spans="2:21" ht="18" customHeight="1" thickBot="1" x14ac:dyDescent="0.3">
      <c r="B76" s="60"/>
      <c r="C76" s="74"/>
      <c r="D76" s="74"/>
      <c r="E76" s="76"/>
      <c r="F76" s="74"/>
      <c r="G76" s="74"/>
      <c r="H76" s="74"/>
      <c r="I76" s="74"/>
      <c r="J76" s="74"/>
      <c r="K76" s="74"/>
      <c r="L76" s="27"/>
      <c r="O76" s="24"/>
      <c r="P76" s="25"/>
      <c r="Q76" s="26"/>
      <c r="R76" s="26" t="str">
        <f>IF(Q76="","",VLOOKUP(Q76,LISTAS!$F$5:$H$301,2,0))</f>
        <v/>
      </c>
      <c r="S76" s="26" t="str">
        <f>IF(Q76="","",VLOOKUP(Q76,LISTAS!$F$5:$I$301,4,0))</f>
        <v/>
      </c>
      <c r="T76" s="26"/>
      <c r="U76" s="26"/>
    </row>
    <row r="77" spans="2:21" ht="18" customHeight="1" x14ac:dyDescent="0.25">
      <c r="B77" s="133">
        <v>10</v>
      </c>
      <c r="C77" s="70" t="s">
        <v>187</v>
      </c>
      <c r="D77" s="131">
        <v>1</v>
      </c>
      <c r="E77" s="65">
        <f>IF(D77&lt;&gt;"",D77,"")</f>
        <v>1</v>
      </c>
      <c r="F77" s="62" t="str">
        <f>IF(D77&lt;&gt;"",IF(C77="","",C77),"")</f>
        <v>RICARDO LOVISETTO PETRONI</v>
      </c>
      <c r="G77" s="62">
        <f>IF(E77&lt;&gt;"",IF(E79&lt;&gt;"",SMALL(E77:F79,1),""),"")</f>
        <v>0</v>
      </c>
      <c r="H77" s="62"/>
      <c r="I77" s="62"/>
      <c r="J77" s="62"/>
      <c r="K77" s="62"/>
      <c r="L77" s="67"/>
      <c r="O77" s="24"/>
      <c r="P77" s="25"/>
      <c r="Q77" s="26"/>
      <c r="R77" s="26" t="str">
        <f>IF(Q77="","",VLOOKUP(Q77,LISTAS!$F$5:$H$301,2,0))</f>
        <v/>
      </c>
      <c r="S77" s="26" t="str">
        <f>IF(Q77="","",VLOOKUP(Q77,LISTAS!$F$5:$I$301,4,0))</f>
        <v/>
      </c>
      <c r="T77" s="26"/>
      <c r="U77" s="26"/>
    </row>
    <row r="78" spans="2:21" ht="18" customHeight="1" thickBot="1" x14ac:dyDescent="0.3">
      <c r="B78" s="133"/>
      <c r="C78" s="71" t="str">
        <f>IF(C77="","",VLOOKUP(C77,LISTAS!$F$5:$H$301,2,0))</f>
        <v>COLEGIO PADUA</v>
      </c>
      <c r="D78" s="132"/>
      <c r="E78" s="66"/>
      <c r="F78" s="62"/>
      <c r="G78" s="62"/>
      <c r="H78" s="62"/>
      <c r="I78" s="62"/>
      <c r="J78" s="62"/>
      <c r="K78" s="62"/>
      <c r="L78" s="67"/>
      <c r="O78" s="24"/>
      <c r="P78" s="25"/>
      <c r="Q78" s="26"/>
      <c r="R78" s="26" t="str">
        <f>IF(Q78="","",VLOOKUP(Q78,LISTAS!$F$5:$H$301,2,0))</f>
        <v/>
      </c>
      <c r="S78" s="26" t="str">
        <f>IF(Q78="","",VLOOKUP(Q78,LISTAS!$F$5:$I$301,4,0))</f>
        <v/>
      </c>
      <c r="T78" s="26"/>
      <c r="U78" s="26"/>
    </row>
    <row r="79" spans="2:21" ht="18" customHeight="1" x14ac:dyDescent="0.25">
      <c r="B79" s="133">
        <v>15</v>
      </c>
      <c r="C79" s="70"/>
      <c r="D79" s="131">
        <v>0</v>
      </c>
      <c r="E79" s="66">
        <f>IF(D79&lt;&gt;"",D79,"")</f>
        <v>0</v>
      </c>
      <c r="F79" s="62" t="str">
        <f>IF(D79&lt;&gt;"",IF(C79="","",C79),"")</f>
        <v/>
      </c>
      <c r="G79" s="62" t="str">
        <f>VLOOKUP(G77,E77:F79,2,0)</f>
        <v/>
      </c>
      <c r="H79" s="62"/>
      <c r="I79" s="62"/>
      <c r="J79" s="62"/>
      <c r="K79" s="62"/>
      <c r="L79" s="67"/>
      <c r="O79" s="24"/>
      <c r="P79" s="25"/>
      <c r="Q79" s="26"/>
      <c r="R79" s="26" t="str">
        <f>IF(Q79="","",VLOOKUP(Q79,LISTAS!$F$5:$H$301,2,0))</f>
        <v/>
      </c>
      <c r="S79" s="26" t="str">
        <f>IF(Q79="","",VLOOKUP(Q79,LISTAS!$F$5:$I$301,4,0))</f>
        <v/>
      </c>
      <c r="T79" s="26"/>
      <c r="U79" s="26"/>
    </row>
    <row r="80" spans="2:21" ht="18" customHeight="1" thickBot="1" x14ac:dyDescent="0.3">
      <c r="B80" s="133"/>
      <c r="C80" s="71" t="str">
        <f>IF(C79="","",VLOOKUP(C79,LISTAS!$F$5:$H$301,2,0))</f>
        <v/>
      </c>
      <c r="D80" s="132"/>
      <c r="E80" s="62"/>
      <c r="F80" s="62"/>
      <c r="G80" s="62"/>
      <c r="H80" s="62"/>
      <c r="I80" s="62"/>
      <c r="J80" s="62"/>
      <c r="K80" s="62"/>
      <c r="L80" s="67"/>
      <c r="O80" s="24"/>
      <c r="P80" s="25"/>
      <c r="Q80" s="26"/>
      <c r="R80" s="26" t="str">
        <f>IF(Q80="","",VLOOKUP(Q80,LISTAS!$F$5:$H$301,2,0))</f>
        <v/>
      </c>
      <c r="S80" s="26" t="str">
        <f>IF(Q80="","",VLOOKUP(Q80,LISTAS!$F$5:$I$301,4,0))</f>
        <v/>
      </c>
      <c r="T80" s="26"/>
      <c r="U80" s="26"/>
    </row>
    <row r="81" spans="2:21" ht="18" customHeight="1" x14ac:dyDescent="0.25">
      <c r="B81" s="60"/>
      <c r="C81" s="74"/>
      <c r="D81" s="74"/>
      <c r="E81" s="74"/>
      <c r="F81" s="74"/>
      <c r="G81" s="74"/>
      <c r="H81" s="74"/>
      <c r="I81" s="74"/>
      <c r="J81" s="74"/>
      <c r="K81" s="74"/>
      <c r="L81" s="78"/>
      <c r="O81" s="24"/>
      <c r="P81" s="25"/>
      <c r="Q81" s="26"/>
      <c r="R81" s="26" t="str">
        <f>IF(Q81="","",VLOOKUP(Q81,LISTAS!$F$5:$H$301,2,0))</f>
        <v/>
      </c>
      <c r="S81" s="26" t="str">
        <f>IF(Q81="","",VLOOKUP(Q81,LISTAS!$F$5:$I$301,4,0))</f>
        <v/>
      </c>
      <c r="T81" s="26"/>
      <c r="U81" s="26"/>
    </row>
    <row r="82" spans="2:21" ht="18" customHeight="1" x14ac:dyDescent="0.25">
      <c r="B82" s="58"/>
      <c r="C82" s="18"/>
      <c r="D82" s="18"/>
      <c r="E82" s="18"/>
      <c r="F82" s="18"/>
      <c r="G82" s="18"/>
      <c r="H82" s="18"/>
      <c r="I82" s="18"/>
      <c r="J82" s="18"/>
      <c r="K82" s="18"/>
      <c r="L82" s="18"/>
    </row>
    <row r="83" spans="2:21" ht="18" customHeight="1" x14ac:dyDescent="0.25">
      <c r="B83" s="58"/>
      <c r="C83" s="18"/>
      <c r="D83" s="18"/>
      <c r="E83" s="18"/>
      <c r="F83" s="18"/>
      <c r="G83" s="18"/>
      <c r="H83" s="18"/>
      <c r="I83" s="18"/>
      <c r="J83" s="18"/>
      <c r="K83" s="18"/>
      <c r="L83" s="18"/>
    </row>
    <row r="84" spans="2:21" ht="30" customHeight="1" x14ac:dyDescent="0.25">
      <c r="B84" s="127" t="s">
        <v>22</v>
      </c>
      <c r="C84" s="128"/>
      <c r="D84" s="128"/>
      <c r="E84" s="128"/>
      <c r="F84" s="128"/>
      <c r="G84" s="128"/>
      <c r="H84" s="128"/>
      <c r="I84" s="128"/>
      <c r="J84" s="128"/>
      <c r="K84" s="128"/>
      <c r="L84" s="129"/>
      <c r="O84" s="130" t="s">
        <v>23</v>
      </c>
      <c r="P84" s="130"/>
      <c r="Q84" s="130"/>
      <c r="R84" s="130"/>
      <c r="S84" s="130"/>
      <c r="T84" s="130"/>
      <c r="U84" s="130"/>
    </row>
    <row r="85" spans="2:21" ht="28.5" customHeight="1" thickBot="1" x14ac:dyDescent="0.3">
      <c r="B85" s="61"/>
      <c r="C85" s="74"/>
      <c r="D85" s="75"/>
      <c r="E85" s="75"/>
      <c r="F85" s="75"/>
      <c r="G85" s="29"/>
      <c r="H85" s="29"/>
      <c r="I85" s="29"/>
      <c r="J85" s="29"/>
      <c r="K85" s="29"/>
      <c r="L85" s="30"/>
      <c r="O85" s="134" t="s">
        <v>3</v>
      </c>
      <c r="P85" s="134"/>
      <c r="Q85" s="22" t="s">
        <v>15</v>
      </c>
      <c r="R85" s="22" t="s">
        <v>0</v>
      </c>
      <c r="S85" s="22" t="s">
        <v>16</v>
      </c>
      <c r="T85" s="22" t="s">
        <v>17</v>
      </c>
      <c r="U85" s="22" t="s">
        <v>18</v>
      </c>
    </row>
    <row r="86" spans="2:21" ht="18" customHeight="1" x14ac:dyDescent="0.25">
      <c r="B86" s="135">
        <v>17</v>
      </c>
      <c r="C86" s="72"/>
      <c r="D86" s="131">
        <v>0</v>
      </c>
      <c r="E86" s="62">
        <f>IF(D86&lt;&gt;"",D86,"")</f>
        <v>0</v>
      </c>
      <c r="F86" s="62" t="str">
        <f>IF(D86&lt;&gt;"",IF(C86="","",C86),"")</f>
        <v/>
      </c>
      <c r="G86" s="62">
        <f>IF(E86&lt;&gt;"",IF(E88&lt;&gt;"",SMALL(E86:F88,1),""),"")</f>
        <v>0</v>
      </c>
      <c r="H86" s="62"/>
      <c r="I86" s="62"/>
      <c r="J86" s="62"/>
      <c r="K86" s="62"/>
      <c r="L86" s="67"/>
      <c r="O86" s="24" t="str">
        <f>IF(Q86&lt;&gt;"",1,"")</f>
        <v/>
      </c>
      <c r="P86" s="25" t="str">
        <f>IF(O86&lt;&gt;"","LUGAR","")</f>
        <v/>
      </c>
      <c r="Q86" s="26" t="str">
        <f>IF(L101&lt;&gt;"",IF(L103&lt;&gt;"",IF(L101=L103,"",IF(L101&gt;L103,K101,K103)),""),"")</f>
        <v/>
      </c>
      <c r="R86" s="26" t="str">
        <f>IF(Q86="","",VLOOKUP(Q86,LISTAS!$F$5:$H$301,2,0))</f>
        <v/>
      </c>
      <c r="S86" s="26" t="str">
        <f>IF(Q86="","",VLOOKUP(Q86,LISTAS!$F$5:$I$301,4,0))</f>
        <v/>
      </c>
      <c r="T86" s="26" t="str">
        <f>IF(O86="","",IF(O86=1,100,IF(O86=2,80,IF(O86=3,70,IF(O86=4,50,IF(O86=5,45,IF(O86=6,40,IF(O86=7,35,IF(O86=8,30,IF(O86=9,28,IF(O86=10,28,IF(O86=11,28,IF(O86=12,28,IF(O86=13,28,IF(O86=14,28,IF(O86=15,28,IF(O86=16,28,IF(O86&gt;16,"",""))))))))))))))))))</f>
        <v/>
      </c>
      <c r="U86" s="26" t="str">
        <f>IF(O86="","",IF($R$5="NÃO","",IF(O86=1,100,IF(O86=2,80,IF(O86=3,70,IF(O86=4,50,IF(O86=5,45,IF(O86=6,40,IF(O86=7,35,IF(O86=8,30,IF(O86=9,28,IF(O86=10,28,IF(O86=11,28,IF(O86=12,28,IF(O86=13,28,IF(O86=14,28,IF(O86=15,28,IF(O86=16,28,IF(O86&gt;16,"","")))))))))))))))))))</f>
        <v/>
      </c>
    </row>
    <row r="87" spans="2:21" ht="18" customHeight="1" thickBot="1" x14ac:dyDescent="0.3">
      <c r="B87" s="135"/>
      <c r="C87" s="73" t="str">
        <f>IF(C86="","",VLOOKUP(C86,LISTAS!$F$5:$H$301,2,0))</f>
        <v/>
      </c>
      <c r="D87" s="132"/>
      <c r="E87" s="62"/>
      <c r="F87" s="62"/>
      <c r="G87" s="62"/>
      <c r="H87" s="62"/>
      <c r="I87" s="62"/>
      <c r="J87" s="62"/>
      <c r="K87" s="62"/>
      <c r="L87" s="67"/>
      <c r="O87" s="24" t="str">
        <f>IF(Q87&lt;&gt;"",1+COUNTIF(O86,"1"),"")</f>
        <v/>
      </c>
      <c r="P87" s="25" t="str">
        <f t="shared" ref="P87:P101" si="6">IF(O87&lt;&gt;"","LUGAR","")</f>
        <v/>
      </c>
      <c r="Q87" s="26" t="str">
        <f>IF(L101&lt;&gt;"",IF(L103&lt;&gt;"",IF(L101=L103,"",IF(L101&lt;L103,K101,K103)),""),"")</f>
        <v/>
      </c>
      <c r="R87" s="26" t="str">
        <f>IF(Q87="","",VLOOKUP(Q87,LISTAS!$F$5:$H$301,2,0))</f>
        <v/>
      </c>
      <c r="S87" s="26" t="str">
        <f>IF(Q87="","",VLOOKUP(Q87,LISTAS!$F$5:$I$301,4,0))</f>
        <v/>
      </c>
      <c r="T87" s="26" t="str">
        <f t="shared" ref="T87:T101" si="7">IF(O87="","",IF(O87=1,100,IF(O87=2,80,IF(O87=3,70,IF(O87=4,50,IF(O87=5,45,IF(O87=6,40,IF(O87=7,35,IF(O87=8,30,IF(O87=9,28,IF(O87=10,28,IF(O87=11,28,IF(O87=12,28,IF(O87=13,28,IF(O87=14,28,IF(O87=15,28,IF(O87=16,28,IF(O87&gt;16,"",""))))))))))))))))))</f>
        <v/>
      </c>
      <c r="U87" s="26" t="str">
        <f t="shared" ref="U87:U101" si="8">IF(O87="","",IF($R$5="NÃO","",IF(O87=1,100,IF(O87=2,80,IF(O87=3,70,IF(O87=4,50,IF(O87=5,45,IF(O87=6,40,IF(O87=7,35,IF(O87=8,30,IF(O87=9,28,IF(O87=10,28,IF(O87=11,28,IF(O87=12,28,IF(O87=13,28,IF(O87=14,28,IF(O87=15,28,IF(O87=16,28,IF(O87&gt;16,"","")))))))))))))))))))</f>
        <v/>
      </c>
    </row>
    <row r="88" spans="2:21" ht="18" customHeight="1" x14ac:dyDescent="0.25">
      <c r="B88" s="133">
        <v>24</v>
      </c>
      <c r="C88" s="72"/>
      <c r="D88" s="131">
        <v>0</v>
      </c>
      <c r="E88" s="63">
        <f>IF(D88&lt;&gt;"",D88,"")</f>
        <v>0</v>
      </c>
      <c r="F88" s="62" t="str">
        <f>IF(D88&lt;&gt;"",IF(C88="","",C88),"")</f>
        <v/>
      </c>
      <c r="G88" s="62" t="str">
        <f>VLOOKUP(G86,E86:F88,2,0)</f>
        <v/>
      </c>
      <c r="H88" s="62"/>
      <c r="I88" s="62"/>
      <c r="J88" s="62"/>
      <c r="K88" s="62"/>
      <c r="L88" s="67"/>
      <c r="O88" s="24" t="str">
        <f>IF(Q88&lt;&gt;"",1+COUNTIF(O86:O87,"1")+COUNTIF(O86:O87,"2"),"")</f>
        <v/>
      </c>
      <c r="P88" s="25" t="str">
        <f t="shared" si="6"/>
        <v/>
      </c>
      <c r="Q88" s="26" t="str">
        <f>IF(Q86&lt;&gt;"",IF(G91=Q86,G93,IF(G93=Q86,G91,IF(G111=Q86,G113,IF(G113=Q86,G111)))),"")</f>
        <v/>
      </c>
      <c r="R88" s="26" t="str">
        <f>IF(Q88="","",VLOOKUP(Q88,LISTAS!$F$5:$H$301,2,0))</f>
        <v/>
      </c>
      <c r="S88" s="26" t="str">
        <f>IF(Q88="","",VLOOKUP(Q88,LISTAS!$F$5:$I$301,4,0))</f>
        <v/>
      </c>
      <c r="T88" s="26" t="str">
        <f t="shared" si="7"/>
        <v/>
      </c>
      <c r="U88" s="26" t="str">
        <f t="shared" si="8"/>
        <v/>
      </c>
    </row>
    <row r="89" spans="2:21" ht="18" customHeight="1" thickBot="1" x14ac:dyDescent="0.3">
      <c r="B89" s="133"/>
      <c r="C89" s="73" t="str">
        <f>IF(C88="","",VLOOKUP(C88,LISTAS!$F$5:$H$301,2,0))</f>
        <v/>
      </c>
      <c r="D89" s="132"/>
      <c r="E89" s="64"/>
      <c r="F89" s="62"/>
      <c r="G89" s="62"/>
      <c r="H89" s="62"/>
      <c r="I89" s="62"/>
      <c r="J89" s="62"/>
      <c r="K89" s="62"/>
      <c r="L89" s="67"/>
      <c r="O89" s="24" t="str">
        <f>IF(Q89&lt;&gt;"",1+COUNTIF(O86:O88,"1")+COUNTIF(O86:O88,"2")+COUNTIF(O86:O88,"3"),"")</f>
        <v/>
      </c>
      <c r="P89" s="25" t="str">
        <f t="shared" si="6"/>
        <v/>
      </c>
      <c r="Q89" s="26" t="str">
        <f>IF(Q87&lt;&gt;"",IF(G91=Q87,G93,IF(G93=Q87,G91,IF(G111=Q87,G113,IF(G113=Q87,G111)))),"")</f>
        <v/>
      </c>
      <c r="R89" s="26" t="str">
        <f>IF(Q89="","",VLOOKUP(Q89,LISTAS!$F$5:$H$301,2,0))</f>
        <v/>
      </c>
      <c r="S89" s="26" t="str">
        <f>IF(Q89="","",VLOOKUP(Q89,LISTAS!$F$5:$I$301,4,0))</f>
        <v/>
      </c>
      <c r="T89" s="26" t="str">
        <f t="shared" si="7"/>
        <v/>
      </c>
      <c r="U89" s="26" t="str">
        <f t="shared" si="8"/>
        <v/>
      </c>
    </row>
    <row r="90" spans="2:21" ht="18" customHeight="1" thickBot="1" x14ac:dyDescent="0.3">
      <c r="B90" s="60"/>
      <c r="C90" s="74"/>
      <c r="D90" s="74"/>
      <c r="E90" s="76"/>
      <c r="F90" s="74"/>
      <c r="G90" s="74"/>
      <c r="H90" s="23"/>
      <c r="I90" s="23"/>
      <c r="J90" s="23"/>
      <c r="K90" s="23"/>
      <c r="L90" s="27"/>
      <c r="O90" s="24" t="str">
        <f>IF(Q90&lt;&gt;"",1+COUNTIF(O86:O89,"1")+COUNTIF(O86:O89,"2")+COUNTIF(O86:O89,"3")+COUNTIF(O86:O89,"4"),"")</f>
        <v/>
      </c>
      <c r="P90" s="25" t="str">
        <f t="shared" si="6"/>
        <v/>
      </c>
      <c r="Q90" s="26" t="str">
        <f>IF(Q86&lt;&gt;"",IF(C86=Q86,C88,IF(C88=Q86,C86,IF(C96=Q86,C98,IF(C98=Q86,C96,IF(C106=Q86,C108,IF(C108=Q86,C106,IF(C116=Q86,C118,IF(C118=Q86,C116)))))))),"")</f>
        <v/>
      </c>
      <c r="R90" s="26" t="str">
        <f>IF(Q90="","",VLOOKUP(Q90,LISTAS!$F$5:$H$301,2,0))</f>
        <v/>
      </c>
      <c r="S90" s="26" t="str">
        <f>IF(Q90="","",VLOOKUP(Q90,LISTAS!$F$5:$I$301,4,0))</f>
        <v/>
      </c>
      <c r="T90" s="26" t="str">
        <f t="shared" si="7"/>
        <v/>
      </c>
      <c r="U90" s="26" t="str">
        <f t="shared" si="8"/>
        <v/>
      </c>
    </row>
    <row r="91" spans="2:21" ht="18" customHeight="1" x14ac:dyDescent="0.25">
      <c r="B91" s="60"/>
      <c r="C91" s="74"/>
      <c r="D91" s="74"/>
      <c r="E91" s="76"/>
      <c r="F91" s="74"/>
      <c r="G91" s="72" t="str">
        <f>IF(D86&lt;&gt;"",IF(D88&lt;&gt;"",IF(D86=D88,"",IF(D86&gt;D88,C86,C88)),""),"")</f>
        <v/>
      </c>
      <c r="H91" s="131">
        <v>0</v>
      </c>
      <c r="I91" s="62">
        <f>IF(H91&lt;&gt;"",H91,"")</f>
        <v>0</v>
      </c>
      <c r="J91" s="62" t="str">
        <f>IF(H91&lt;&gt;"",IF(G91="","",G91),"")</f>
        <v/>
      </c>
      <c r="K91" s="62">
        <f>IF(I91&lt;&gt;"",IF(I93&lt;&gt;"",SMALL(I91:J93,1),""),"")</f>
        <v>0</v>
      </c>
      <c r="L91" s="67"/>
      <c r="O91" s="24" t="str">
        <f>IF(Q91&lt;&gt;"",1+COUNTIF(O86:O90,"1")+COUNTIF(O86:O90,"2")+COUNTIF(O86:O90,"3")+COUNTIF(O86:O90,"4")+COUNTIF(O86:O90,"5"),"")</f>
        <v/>
      </c>
      <c r="P91" s="25" t="str">
        <f t="shared" si="6"/>
        <v/>
      </c>
      <c r="Q91" s="26" t="str">
        <f>IF(Q87&lt;&gt;"",IF(C86=Q87,C88,IF(C88=Q87,C86,IF(C96=Q87,C98,IF(C98=Q87,C96,IF(C106=Q87,C108,IF(C108=Q87,C106,IF(C116=Q87,C118,IF(C118=Q87,C116)))))))),"")</f>
        <v/>
      </c>
      <c r="R91" s="26" t="str">
        <f>IF(Q91="","",VLOOKUP(Q91,LISTAS!$F$5:$H$301,2,0))</f>
        <v/>
      </c>
      <c r="S91" s="26" t="str">
        <f>IF(Q91="","",VLOOKUP(Q91,LISTAS!$F$5:$I$301,4,0))</f>
        <v/>
      </c>
      <c r="T91" s="26" t="str">
        <f t="shared" si="7"/>
        <v/>
      </c>
      <c r="U91" s="26" t="str">
        <f t="shared" si="8"/>
        <v/>
      </c>
    </row>
    <row r="92" spans="2:21" ht="18" customHeight="1" thickBot="1" x14ac:dyDescent="0.3">
      <c r="B92" s="60"/>
      <c r="C92" s="74"/>
      <c r="D92" s="74"/>
      <c r="E92" s="76"/>
      <c r="F92" s="74"/>
      <c r="G92" s="73" t="str">
        <f>IF(G91="","",VLOOKUP(G91,LISTAS!$F$5:$H$301,2,0))</f>
        <v/>
      </c>
      <c r="H92" s="132"/>
      <c r="I92" s="62"/>
      <c r="J92" s="62"/>
      <c r="K92" s="62"/>
      <c r="L92" s="67"/>
      <c r="O92" s="24" t="str">
        <f>IF(Q92&lt;&gt;"",1+COUNTIF(O86:O91,"1")+COUNTIF(O86:O91,"2")+COUNTIF(O86:O91,"3")+COUNTIF(O86:O91,"4")+COUNTIF(O86:O91,"5")+COUNTIF(O86:O91,"6"),"")</f>
        <v/>
      </c>
      <c r="P92" s="25" t="str">
        <f t="shared" si="6"/>
        <v/>
      </c>
      <c r="Q92" s="26" t="str">
        <f>IF(Q88&lt;&gt;"",IF(C86=Q88,C88,IF(C88=Q88,C86,IF(C96=Q88,C98,IF(C98=Q88,C96,IF(C106=Q88,C108,IF(C108=Q88,C106,IF(C116=Q88,C118,IF(C118=Q88,C116)))))))),"")</f>
        <v/>
      </c>
      <c r="R92" s="26" t="str">
        <f>IF(Q92="","",VLOOKUP(Q92,LISTAS!$F$5:$H$301,2,0))</f>
        <v/>
      </c>
      <c r="S92" s="26" t="str">
        <f>IF(Q92="","",VLOOKUP(Q92,LISTAS!$F$5:$I$301,4,0))</f>
        <v/>
      </c>
      <c r="T92" s="26" t="str">
        <f t="shared" si="7"/>
        <v/>
      </c>
      <c r="U92" s="26" t="str">
        <f t="shared" si="8"/>
        <v/>
      </c>
    </row>
    <row r="93" spans="2:21" ht="18" customHeight="1" x14ac:dyDescent="0.25">
      <c r="B93" s="60"/>
      <c r="C93" s="74"/>
      <c r="D93" s="74"/>
      <c r="E93" s="76"/>
      <c r="F93" s="77"/>
      <c r="G93" s="72" t="str">
        <f>IF(D96&lt;&gt;"",IF(D98&lt;&gt;"",IF(D96=D98,"",IF(D96&gt;D98,C96,C98)),""),"")</f>
        <v/>
      </c>
      <c r="H93" s="131">
        <v>0</v>
      </c>
      <c r="I93" s="63">
        <f>IF(H93&lt;&gt;"",H93,"")</f>
        <v>0</v>
      </c>
      <c r="J93" s="62" t="str">
        <f>IF(H93&lt;&gt;"",IF(G93="","",G93),"")</f>
        <v/>
      </c>
      <c r="K93" s="62" t="str">
        <f>VLOOKUP(K91,I91:J93,2,0)</f>
        <v/>
      </c>
      <c r="L93" s="67"/>
      <c r="N93" s="19"/>
      <c r="O93" s="24" t="str">
        <f>IF(Q93&lt;&gt;"",1+COUNTIF(O86:O92,"1")+COUNTIF(O86:O92,"2")+COUNTIF(O86:O92,"3")+COUNTIF(O86:O92,"4")+COUNTIF(O86:O92,"5")+COUNTIF(O86:O92,"6")+COUNTIF(O86:O92,"7"),"")</f>
        <v/>
      </c>
      <c r="P93" s="25" t="str">
        <f t="shared" si="6"/>
        <v/>
      </c>
      <c r="Q93" s="26" t="str">
        <f>IF(Q89&lt;&gt;"",IF(C86=Q89,C88,IF(C88=Q89,C86,IF(C96=Q89,C98,IF(C98=Q89,C96,IF(C106=Q89,C108,IF(C108=Q89,C106,IF(C116=Q89,C118,IF(C118=Q89,C116)))))))),"")</f>
        <v/>
      </c>
      <c r="R93" s="26" t="str">
        <f>IF(Q93="","",VLOOKUP(Q93,LISTAS!$F$5:$H$301,2,0))</f>
        <v/>
      </c>
      <c r="S93" s="26" t="str">
        <f>IF(Q93="","",VLOOKUP(Q93,LISTAS!$F$5:$I$301,4,0))</f>
        <v/>
      </c>
      <c r="T93" s="26" t="str">
        <f t="shared" si="7"/>
        <v/>
      </c>
      <c r="U93" s="26" t="str">
        <f t="shared" si="8"/>
        <v/>
      </c>
    </row>
    <row r="94" spans="2:21" ht="18" customHeight="1" thickBot="1" x14ac:dyDescent="0.3">
      <c r="B94" s="60"/>
      <c r="C94" s="74"/>
      <c r="D94" s="74"/>
      <c r="E94" s="76"/>
      <c r="F94" s="74"/>
      <c r="G94" s="73" t="str">
        <f>IF(G93="","",VLOOKUP(G93,LISTAS!$F$5:$H$301,2,0))</f>
        <v/>
      </c>
      <c r="H94" s="132"/>
      <c r="I94" s="64"/>
      <c r="J94" s="62"/>
      <c r="K94" s="62"/>
      <c r="L94" s="67"/>
      <c r="N94" s="19"/>
      <c r="O94" s="24" t="str">
        <f>IF(Q94&lt;&gt;"",1+COUNTIF(O86:O93,"1")+COUNTIF(O86:O93,"2")+COUNTIF(O86:O93,"3")+COUNTIF(O86:O93,"4")+COUNTIF(O86:O93,"5")+COUNTIF(O86:O93,"6")+COUNTIF(O86:O93,"7")+COUNTIF(O86:O93,"8"),"")</f>
        <v/>
      </c>
      <c r="P94" s="25" t="str">
        <f t="shared" si="6"/>
        <v/>
      </c>
      <c r="Q94" s="26"/>
      <c r="R94" s="26" t="str">
        <f>IF(Q94="","",VLOOKUP(Q94,LISTAS!$F$5:$H$301,2,0))</f>
        <v/>
      </c>
      <c r="S94" s="26" t="str">
        <f>IF(Q94="","",VLOOKUP(Q94,LISTAS!$F$5:$I$301,4,0))</f>
        <v/>
      </c>
      <c r="T94" s="26" t="str">
        <f t="shared" si="7"/>
        <v/>
      </c>
      <c r="U94" s="26" t="str">
        <f t="shared" si="8"/>
        <v/>
      </c>
    </row>
    <row r="95" spans="2:21" ht="18" customHeight="1" thickBot="1" x14ac:dyDescent="0.3">
      <c r="B95" s="60"/>
      <c r="C95" s="74"/>
      <c r="D95" s="74"/>
      <c r="E95" s="76"/>
      <c r="F95" s="74"/>
      <c r="G95" s="23"/>
      <c r="H95" s="23"/>
      <c r="I95" s="76"/>
      <c r="J95" s="74"/>
      <c r="K95" s="74"/>
      <c r="L95" s="27"/>
      <c r="M95" s="16"/>
      <c r="O95" s="24" t="str">
        <f>IF(Q95&lt;&gt;"",1+COUNTIF(O86:O94,"1")+COUNTIF(O86:O94,"2")+COUNTIF(O86:O94,"3")+COUNTIF(O86:O94,"4")+COUNTIF(O86:O94,"5")+COUNTIF(O86:O94,"6")+COUNTIF(O86:O94,"7")+COUNTIF(O86:O94,"8")+COUNTIF(O86:O94,"9"),"")</f>
        <v/>
      </c>
      <c r="P95" s="25" t="str">
        <f t="shared" si="6"/>
        <v/>
      </c>
      <c r="Q95" s="26"/>
      <c r="R95" s="26" t="str">
        <f>IF(Q95="","",VLOOKUP(Q95,LISTAS!$F$5:$H$301,2,0))</f>
        <v/>
      </c>
      <c r="S95" s="26" t="str">
        <f>IF(Q95="","",VLOOKUP(Q95,LISTAS!$F$5:$I$301,4,0))</f>
        <v/>
      </c>
      <c r="T95" s="26" t="str">
        <f t="shared" si="7"/>
        <v/>
      </c>
      <c r="U95" s="26" t="str">
        <f t="shared" si="8"/>
        <v/>
      </c>
    </row>
    <row r="96" spans="2:21" ht="18" customHeight="1" x14ac:dyDescent="0.25">
      <c r="B96" s="133">
        <v>20</v>
      </c>
      <c r="C96" s="72"/>
      <c r="D96" s="131">
        <v>0</v>
      </c>
      <c r="E96" s="65">
        <f>IF(D96&lt;&gt;"",D96,"")</f>
        <v>0</v>
      </c>
      <c r="F96" s="62" t="str">
        <f>IF(D96&lt;&gt;"",IF(C96="","",C96),"")</f>
        <v/>
      </c>
      <c r="G96" s="62">
        <f>IF(E96&lt;&gt;"",IF(E98&lt;&gt;"",SMALL(E96:F98,1),""),"")</f>
        <v>0</v>
      </c>
      <c r="H96" s="23"/>
      <c r="I96" s="28"/>
      <c r="J96" s="23"/>
      <c r="K96" s="23"/>
      <c r="L96" s="27"/>
      <c r="M96" s="16"/>
      <c r="O96" s="24" t="str">
        <f>IF(Q96&lt;&gt;"",1+COUNTIF(O86:O95,"1")+COUNTIF(O86:O95,"2")+COUNTIF(O86:O95,"3")+COUNTIF(O86:O95,"4")+COUNTIF(O86:O95,"5")+COUNTIF(O86:O95,"6")+COUNTIF(O86:O95,"7")+COUNTIF(O86:O95,"8")+COUNTIF(O86:O95,"9")+COUNTIF(O86:O95,"10"),"")</f>
        <v/>
      </c>
      <c r="P96" s="25" t="str">
        <f t="shared" si="6"/>
        <v/>
      </c>
      <c r="Q96" s="26"/>
      <c r="R96" s="26" t="str">
        <f>IF(Q96="","",VLOOKUP(Q96,LISTAS!$F$5:$H$301,2,0))</f>
        <v/>
      </c>
      <c r="S96" s="26" t="str">
        <f>IF(Q96="","",VLOOKUP(Q96,LISTAS!$F$5:$I$301,4,0))</f>
        <v/>
      </c>
      <c r="T96" s="26" t="str">
        <f t="shared" si="7"/>
        <v/>
      </c>
      <c r="U96" s="26" t="str">
        <f t="shared" si="8"/>
        <v/>
      </c>
    </row>
    <row r="97" spans="2:21" ht="18" customHeight="1" thickBot="1" x14ac:dyDescent="0.3">
      <c r="B97" s="133"/>
      <c r="C97" s="73" t="str">
        <f>IF(C96="","",VLOOKUP(C96,LISTAS!$F$5:$H$301,2,0))</f>
        <v/>
      </c>
      <c r="D97" s="132"/>
      <c r="E97" s="66"/>
      <c r="F97" s="62"/>
      <c r="G97" s="62"/>
      <c r="H97" s="23"/>
      <c r="I97" s="28"/>
      <c r="J97" s="23"/>
      <c r="K97" s="23"/>
      <c r="L97" s="27"/>
      <c r="M97" s="16"/>
      <c r="O97" s="24" t="str">
        <f>IF(Q97&lt;&gt;"",1+COUNTIF(O86:O96,"1")+COUNTIF(O86:O96,"2")+COUNTIF(O86:O96,"3")+COUNTIF(O86:O96,"4")+COUNTIF(O86:O96,"5")+COUNTIF(O86:O96,"6")+COUNTIF(O86:O96,"7")+COUNTIF(O86:O96,"8")+COUNTIF(O86:O96,"9")+COUNTIF(O86:O96,"10")+COUNTIF(O86:O96,"11"),"")</f>
        <v/>
      </c>
      <c r="P97" s="25" t="str">
        <f t="shared" si="6"/>
        <v/>
      </c>
      <c r="Q97" s="26"/>
      <c r="R97" s="26" t="str">
        <f>IF(Q97="","",VLOOKUP(Q97,LISTAS!$F$5:$H$301,2,0))</f>
        <v/>
      </c>
      <c r="S97" s="26" t="str">
        <f>IF(Q97="","",VLOOKUP(Q97,LISTAS!$F$5:$I$301,4,0))</f>
        <v/>
      </c>
      <c r="T97" s="26" t="str">
        <f t="shared" si="7"/>
        <v/>
      </c>
      <c r="U97" s="26" t="str">
        <f t="shared" si="8"/>
        <v/>
      </c>
    </row>
    <row r="98" spans="2:21" ht="18" customHeight="1" x14ac:dyDescent="0.25">
      <c r="B98" s="133">
        <v>21</v>
      </c>
      <c r="C98" s="72"/>
      <c r="D98" s="131">
        <v>0</v>
      </c>
      <c r="E98" s="66">
        <f>IF(D98&lt;&gt;"",D98,"")</f>
        <v>0</v>
      </c>
      <c r="F98" s="62" t="str">
        <f>IF(D98&lt;&gt;"",IF(C98="","",C98),"")</f>
        <v/>
      </c>
      <c r="G98" s="62" t="str">
        <f>VLOOKUP(G96,E96:F98,2,0)</f>
        <v/>
      </c>
      <c r="H98" s="23"/>
      <c r="I98" s="28"/>
      <c r="J98" s="23"/>
      <c r="K98" s="23"/>
      <c r="L98" s="27"/>
      <c r="M98" s="16"/>
      <c r="O98" s="24" t="str">
        <f>IF(Q98&lt;&gt;"",1+COUNTIF(O86:O97,"1")+COUNTIF(O86:O97,"2")+COUNTIF(O86:O97,"3")+COUNTIF(O86:O97,"4")+COUNTIF(O86:O97,"5")+COUNTIF(O86:O97,"6")+COUNTIF(O86:O97,"7")+COUNTIF(O86:O97,"8")+COUNTIF(O86:O97,"9")+COUNTIF(O86:O97,"10")+COUNTIF(O86:O97,"11")+COUNTIF(O86:O97,"12"),"")</f>
        <v/>
      </c>
      <c r="P98" s="25" t="str">
        <f t="shared" si="6"/>
        <v/>
      </c>
      <c r="Q98" s="26"/>
      <c r="R98" s="26" t="str">
        <f>IF(Q98="","",VLOOKUP(Q98,LISTAS!$F$5:$H$301,2,0))</f>
        <v/>
      </c>
      <c r="S98" s="26" t="str">
        <f>IF(Q98="","",VLOOKUP(Q98,LISTAS!$F$5:$I$301,4,0))</f>
        <v/>
      </c>
      <c r="T98" s="26" t="str">
        <f t="shared" si="7"/>
        <v/>
      </c>
      <c r="U98" s="26" t="str">
        <f t="shared" si="8"/>
        <v/>
      </c>
    </row>
    <row r="99" spans="2:21" ht="18" customHeight="1" thickBot="1" x14ac:dyDescent="0.3">
      <c r="B99" s="133"/>
      <c r="C99" s="73" t="str">
        <f>IF(C98="","",VLOOKUP(C98,LISTAS!$F$5:$H$301,2,0))</f>
        <v/>
      </c>
      <c r="D99" s="132"/>
      <c r="E99" s="62"/>
      <c r="F99" s="62"/>
      <c r="G99" s="62"/>
      <c r="H99" s="23"/>
      <c r="I99" s="28"/>
      <c r="J99" s="23"/>
      <c r="K99" s="23"/>
      <c r="L99" s="27"/>
      <c r="N99" s="19"/>
      <c r="O99" s="24" t="str">
        <f>IF(Q99&lt;&gt;"",1+COUNTIF(O86:O98,"1")+COUNTIF(O86:O98,"2")+COUNTIF(O86:O98,"3")+COUNTIF(O86:O98,"4")+COUNTIF(O86:O98,"5")+COUNTIF(O86:O98,"6")+COUNTIF(O86:O98,"7")+COUNTIF(O86:O98,"8")+COUNTIF(O86:O98,"9")+COUNTIF(O86:O98,"10")+COUNTIF(O86:O98,"11")+COUNTIF(O86:O98,"12")+COUNTIF(O86:O98,"13"),"")</f>
        <v/>
      </c>
      <c r="P99" s="25" t="str">
        <f t="shared" si="6"/>
        <v/>
      </c>
      <c r="Q99" s="26"/>
      <c r="R99" s="26" t="str">
        <f>IF(Q99="","",VLOOKUP(Q99,LISTAS!$F$5:$H$301,2,0))</f>
        <v/>
      </c>
      <c r="S99" s="26" t="str">
        <f>IF(Q99="","",VLOOKUP(Q99,LISTAS!$F$5:$I$301,4,0))</f>
        <v/>
      </c>
      <c r="T99" s="26" t="str">
        <f t="shared" si="7"/>
        <v/>
      </c>
      <c r="U99" s="26" t="str">
        <f t="shared" si="8"/>
        <v/>
      </c>
    </row>
    <row r="100" spans="2:21" ht="18" customHeight="1" thickBot="1" x14ac:dyDescent="0.3">
      <c r="B100" s="60"/>
      <c r="C100" s="74"/>
      <c r="D100" s="74"/>
      <c r="E100" s="74"/>
      <c r="F100" s="74"/>
      <c r="G100" s="74"/>
      <c r="H100" s="74"/>
      <c r="I100" s="76"/>
      <c r="J100" s="74"/>
      <c r="K100" s="23"/>
      <c r="L100" s="27"/>
      <c r="O100" s="24" t="str">
        <f>IF(Q100&lt;&gt;"",1+COUNTIF(O86:O99,"1")+COUNTIF(O86:O99,"2")+COUNTIF(O86:O99,"3")+COUNTIF(O86:O99,"4")+COUNTIF(O86:O99,"5")+COUNTIF(O86:O99,"6")+COUNTIF(O86:O99,"7")+COUNTIF(O86:O99,"8")+COUNTIF(O86:O99,"9")+COUNTIF(O86:O99,"10")+COUNTIF(O86:O99,"11")+COUNTIF(O86:O99,"12")+COUNTIF(O86:O99,"13")+COUNTIF(O86:O99,"14"),"")</f>
        <v/>
      </c>
      <c r="P100" s="25" t="str">
        <f t="shared" si="6"/>
        <v/>
      </c>
      <c r="Q100" s="26"/>
      <c r="R100" s="26" t="str">
        <f>IF(Q100="","",VLOOKUP(Q100,LISTAS!$F$5:$H$301,2,0))</f>
        <v/>
      </c>
      <c r="S100" s="26" t="str">
        <f>IF(Q100="","",VLOOKUP(Q100,LISTAS!$F$5:$I$301,4,0))</f>
        <v/>
      </c>
      <c r="T100" s="26" t="str">
        <f t="shared" si="7"/>
        <v/>
      </c>
      <c r="U100" s="26" t="str">
        <f t="shared" si="8"/>
        <v/>
      </c>
    </row>
    <row r="101" spans="2:21" ht="18" customHeight="1" x14ac:dyDescent="0.25">
      <c r="B101" s="60"/>
      <c r="C101" s="74"/>
      <c r="D101" s="74"/>
      <c r="E101" s="74"/>
      <c r="F101" s="74"/>
      <c r="G101" s="74"/>
      <c r="H101" s="74"/>
      <c r="I101" s="76"/>
      <c r="J101" s="74"/>
      <c r="K101" s="72" t="str">
        <f>IF(H91&lt;&gt;"",IF(H93&lt;&gt;"",IF(H91=H93,"",IF(H91&gt;H93,G91,G93)),""),"")</f>
        <v/>
      </c>
      <c r="L101" s="131">
        <v>0</v>
      </c>
      <c r="O101" s="24" t="str">
        <f>IF(Q101&lt;&gt;"",1+COUNTIF(O86:O100,"1")+COUNTIF(O86:O100,"2")+COUNTIF(O86:O100,"3")+COUNTIF(O86:O100,"4")+COUNTIF(O86:O100,"5")+COUNTIF(O86:O100,"6")+COUNTIF(O86:O100,"7")+COUNTIF(O86:O100,"8")+COUNTIF(O86:O100,"9")+COUNTIF(O86:O100,"10")+COUNTIF(O86:O100,"11")+COUNTIF(O86:O100,"12")+COUNTIF(O86:O100,"13")+COUNTIF(O86:O100,"14")+COUNTIF(O86:O100,"15"),"")</f>
        <v/>
      </c>
      <c r="P101" s="25" t="str">
        <f t="shared" si="6"/>
        <v/>
      </c>
      <c r="Q101" s="26"/>
      <c r="R101" s="26" t="str">
        <f>IF(Q101="","",VLOOKUP(Q101,LISTAS!$F$5:$H$301,2,0))</f>
        <v/>
      </c>
      <c r="S101" s="26" t="str">
        <f>IF(Q101="","",VLOOKUP(Q101,LISTAS!$F$5:$I$301,4,0))</f>
        <v/>
      </c>
      <c r="T101" s="26" t="str">
        <f t="shared" si="7"/>
        <v/>
      </c>
      <c r="U101" s="26" t="str">
        <f t="shared" si="8"/>
        <v/>
      </c>
    </row>
    <row r="102" spans="2:21" ht="18" customHeight="1" thickBot="1" x14ac:dyDescent="0.3">
      <c r="B102" s="60"/>
      <c r="C102" s="74"/>
      <c r="D102" s="74"/>
      <c r="E102" s="74"/>
      <c r="F102" s="74"/>
      <c r="G102" s="74"/>
      <c r="H102" s="74"/>
      <c r="I102" s="76"/>
      <c r="J102" s="74"/>
      <c r="K102" s="73" t="str">
        <f>IF(K101="","",VLOOKUP(K101,LISTAS!$F$5:$H$301,2,0))</f>
        <v/>
      </c>
      <c r="L102" s="132"/>
      <c r="O102" s="24"/>
      <c r="P102" s="25"/>
      <c r="Q102" s="26"/>
      <c r="R102" s="26" t="str">
        <f>IF(Q102="","",VLOOKUP(Q102,LISTAS!$F$5:$H$301,2,0))</f>
        <v/>
      </c>
      <c r="S102" s="26" t="str">
        <f>IF(Q102="","",VLOOKUP(Q102,LISTAS!$F$5:$I$301,4,0))</f>
        <v/>
      </c>
      <c r="T102" s="26"/>
      <c r="U102" s="26"/>
    </row>
    <row r="103" spans="2:21" ht="18" customHeight="1" x14ac:dyDescent="0.25">
      <c r="B103" s="60"/>
      <c r="C103" s="74"/>
      <c r="D103" s="74"/>
      <c r="E103" s="74"/>
      <c r="F103" s="74"/>
      <c r="G103" s="74"/>
      <c r="H103" s="74"/>
      <c r="I103" s="76"/>
      <c r="J103" s="77"/>
      <c r="K103" s="72" t="str">
        <f>IF(H111&lt;&gt;"",IF(H113&lt;&gt;"",IF(H111=H113,"",IF(H111&gt;H113,G111,G113)),""),"")</f>
        <v/>
      </c>
      <c r="L103" s="131">
        <v>0</v>
      </c>
      <c r="O103" s="24"/>
      <c r="P103" s="25"/>
      <c r="Q103" s="26"/>
      <c r="R103" s="26" t="str">
        <f>IF(Q103="","",VLOOKUP(Q103,LISTAS!$F$5:$H$301,2,0))</f>
        <v/>
      </c>
      <c r="S103" s="26" t="str">
        <f>IF(Q103="","",VLOOKUP(Q103,LISTAS!$F$5:$I$301,4,0))</f>
        <v/>
      </c>
      <c r="T103" s="26"/>
      <c r="U103" s="26"/>
    </row>
    <row r="104" spans="2:21" ht="18" customHeight="1" thickBot="1" x14ac:dyDescent="0.3">
      <c r="B104" s="60"/>
      <c r="C104" s="74"/>
      <c r="D104" s="74"/>
      <c r="E104" s="74"/>
      <c r="F104" s="74"/>
      <c r="G104" s="74"/>
      <c r="H104" s="74"/>
      <c r="I104" s="76"/>
      <c r="J104" s="74"/>
      <c r="K104" s="73" t="str">
        <f>IF(K103="","",VLOOKUP(K103,LISTAS!$F$5:$H$301,2,0))</f>
        <v/>
      </c>
      <c r="L104" s="132"/>
      <c r="O104" s="24"/>
      <c r="P104" s="25"/>
      <c r="Q104" s="26"/>
      <c r="R104" s="26" t="str">
        <f>IF(Q104="","",VLOOKUP(Q104,LISTAS!$F$5:$H$301,2,0))</f>
        <v/>
      </c>
      <c r="S104" s="26" t="str">
        <f>IF(Q104="","",VLOOKUP(Q104,LISTAS!$F$5:$I$301,4,0))</f>
        <v/>
      </c>
      <c r="T104" s="26"/>
      <c r="U104" s="26"/>
    </row>
    <row r="105" spans="2:21" ht="18" customHeight="1" thickBot="1" x14ac:dyDescent="0.3">
      <c r="B105" s="60"/>
      <c r="C105" s="74"/>
      <c r="D105" s="74"/>
      <c r="E105" s="74"/>
      <c r="F105" s="74"/>
      <c r="G105" s="74"/>
      <c r="H105" s="74"/>
      <c r="I105" s="76"/>
      <c r="J105" s="74"/>
      <c r="K105" s="23"/>
      <c r="L105" s="27"/>
      <c r="O105" s="24"/>
      <c r="P105" s="25"/>
      <c r="Q105" s="26"/>
      <c r="R105" s="26" t="str">
        <f>IF(Q105="","",VLOOKUP(Q105,LISTAS!$F$5:$H$301,2,0))</f>
        <v/>
      </c>
      <c r="S105" s="26" t="str">
        <f>IF(Q105="","",VLOOKUP(Q105,LISTAS!$F$5:$I$301,4,0))</f>
        <v/>
      </c>
      <c r="T105" s="26"/>
      <c r="U105" s="26"/>
    </row>
    <row r="106" spans="2:21" ht="18" customHeight="1" x14ac:dyDescent="0.25">
      <c r="B106" s="133">
        <v>19</v>
      </c>
      <c r="C106" s="72"/>
      <c r="D106" s="131">
        <v>0</v>
      </c>
      <c r="E106" s="62">
        <f>IF(D106&lt;&gt;"",D106,"")</f>
        <v>0</v>
      </c>
      <c r="F106" s="62" t="str">
        <f>IF(D106&lt;&gt;"",IF(C106="","",C106),"")</f>
        <v/>
      </c>
      <c r="G106" s="62">
        <f>IF(E106&lt;&gt;"",IF(E108&lt;&gt;"",SMALL(E106:F108,1),""),"")</f>
        <v>0</v>
      </c>
      <c r="H106" s="62"/>
      <c r="I106" s="28"/>
      <c r="J106" s="23"/>
      <c r="K106" s="23"/>
      <c r="L106" s="27"/>
      <c r="O106" s="24"/>
      <c r="P106" s="25"/>
      <c r="Q106" s="26"/>
      <c r="R106" s="26" t="str">
        <f>IF(Q106="","",VLOOKUP(Q106,LISTAS!$F$5:$H$301,2,0))</f>
        <v/>
      </c>
      <c r="S106" s="26" t="str">
        <f>IF(Q106="","",VLOOKUP(Q106,LISTAS!$F$5:$I$301,4,0))</f>
        <v/>
      </c>
      <c r="T106" s="26"/>
      <c r="U106" s="26"/>
    </row>
    <row r="107" spans="2:21" ht="18" customHeight="1" thickBot="1" x14ac:dyDescent="0.3">
      <c r="B107" s="133"/>
      <c r="C107" s="73" t="str">
        <f>IF(C106="","",VLOOKUP(C106,LISTAS!$F$5:$H$301,2,0))</f>
        <v/>
      </c>
      <c r="D107" s="132"/>
      <c r="E107" s="62"/>
      <c r="F107" s="62"/>
      <c r="G107" s="62"/>
      <c r="H107" s="62"/>
      <c r="I107" s="28"/>
      <c r="J107" s="23"/>
      <c r="K107" s="23"/>
      <c r="L107" s="27"/>
      <c r="O107" s="24"/>
      <c r="P107" s="25"/>
      <c r="Q107" s="26"/>
      <c r="R107" s="26" t="str">
        <f>IF(Q107="","",VLOOKUP(Q107,LISTAS!$F$5:$H$301,2,0))</f>
        <v/>
      </c>
      <c r="S107" s="26" t="str">
        <f>IF(Q107="","",VLOOKUP(Q107,LISTAS!$F$5:$I$301,4,0))</f>
        <v/>
      </c>
      <c r="T107" s="26"/>
      <c r="U107" s="26"/>
    </row>
    <row r="108" spans="2:21" ht="18" customHeight="1" x14ac:dyDescent="0.25">
      <c r="B108" s="133">
        <v>22</v>
      </c>
      <c r="C108" s="72"/>
      <c r="D108" s="131">
        <v>0</v>
      </c>
      <c r="E108" s="63">
        <f>IF(D108&lt;&gt;"",D108,"")</f>
        <v>0</v>
      </c>
      <c r="F108" s="62" t="str">
        <f>IF(D108&lt;&gt;"",IF(C108="","",C108),"")</f>
        <v/>
      </c>
      <c r="G108" s="62" t="str">
        <f>VLOOKUP(G106,E106:F108,2,0)</f>
        <v/>
      </c>
      <c r="H108" s="62"/>
      <c r="I108" s="28"/>
      <c r="J108" s="23"/>
      <c r="K108" s="23"/>
      <c r="L108" s="27"/>
      <c r="O108" s="24"/>
      <c r="P108" s="25"/>
      <c r="Q108" s="26"/>
      <c r="R108" s="26" t="str">
        <f>IF(Q108="","",VLOOKUP(Q108,LISTAS!$F$5:$H$301,2,0))</f>
        <v/>
      </c>
      <c r="S108" s="26" t="str">
        <f>IF(Q108="","",VLOOKUP(Q108,LISTAS!$F$5:$I$301,4,0))</f>
        <v/>
      </c>
      <c r="T108" s="26"/>
      <c r="U108" s="26"/>
    </row>
    <row r="109" spans="2:21" ht="18" customHeight="1" thickBot="1" x14ac:dyDescent="0.3">
      <c r="B109" s="133"/>
      <c r="C109" s="73" t="str">
        <f>IF(C108="","",VLOOKUP(C108,LISTAS!$F$5:$H$301,2,0))</f>
        <v/>
      </c>
      <c r="D109" s="132"/>
      <c r="E109" s="64"/>
      <c r="F109" s="62"/>
      <c r="G109" s="62"/>
      <c r="H109" s="62"/>
      <c r="I109" s="28"/>
      <c r="J109" s="23"/>
      <c r="K109" s="23"/>
      <c r="L109" s="27"/>
      <c r="O109" s="24"/>
      <c r="P109" s="25"/>
      <c r="Q109" s="26"/>
      <c r="R109" s="26" t="str">
        <f>IF(Q109="","",VLOOKUP(Q109,LISTAS!$F$5:$H$301,2,0))</f>
        <v/>
      </c>
      <c r="S109" s="26" t="str">
        <f>IF(Q109="","",VLOOKUP(Q109,LISTAS!$F$5:$I$301,4,0))</f>
        <v/>
      </c>
      <c r="T109" s="26"/>
      <c r="U109" s="26"/>
    </row>
    <row r="110" spans="2:21" ht="18" customHeight="1" thickBot="1" x14ac:dyDescent="0.3">
      <c r="B110" s="60"/>
      <c r="C110" s="74"/>
      <c r="D110" s="74"/>
      <c r="E110" s="76"/>
      <c r="F110" s="74"/>
      <c r="G110" s="23"/>
      <c r="H110" s="23"/>
      <c r="I110" s="28"/>
      <c r="J110" s="23"/>
      <c r="K110" s="23"/>
      <c r="L110" s="27"/>
      <c r="O110" s="24"/>
      <c r="P110" s="25"/>
      <c r="Q110" s="26"/>
      <c r="R110" s="26" t="str">
        <f>IF(Q110="","",VLOOKUP(Q110,LISTAS!$F$5:$H$301,2,0))</f>
        <v/>
      </c>
      <c r="S110" s="26" t="str">
        <f>IF(Q110="","",VLOOKUP(Q110,LISTAS!$F$5:$I$301,4,0))</f>
        <v/>
      </c>
      <c r="T110" s="26"/>
      <c r="U110" s="26"/>
    </row>
    <row r="111" spans="2:21" ht="18" customHeight="1" x14ac:dyDescent="0.25">
      <c r="B111" s="60"/>
      <c r="C111" s="74"/>
      <c r="D111" s="74"/>
      <c r="E111" s="76"/>
      <c r="F111" s="74"/>
      <c r="G111" s="72" t="str">
        <f>IF(D106&lt;&gt;"",IF(D108&lt;&gt;"",IF(D106=D108,"",IF(D106&gt;D108,C106,C108)),""),"")</f>
        <v/>
      </c>
      <c r="H111" s="131">
        <v>0</v>
      </c>
      <c r="I111" s="65">
        <f>IF(H111&lt;&gt;"",H111,"")</f>
        <v>0</v>
      </c>
      <c r="J111" s="62" t="str">
        <f>IF(H111&lt;&gt;"",IF(G111="","",G111),"")</f>
        <v/>
      </c>
      <c r="K111" s="62">
        <f>IF(I111&lt;&gt;"",IF(I113&lt;&gt;"",SMALL(I111:J113,1),""),"")</f>
        <v>0</v>
      </c>
      <c r="L111" s="27"/>
      <c r="O111" s="24"/>
      <c r="P111" s="25"/>
      <c r="Q111" s="26"/>
      <c r="R111" s="26" t="str">
        <f>IF(Q111="","",VLOOKUP(Q111,LISTAS!$F$5:$H$301,2,0))</f>
        <v/>
      </c>
      <c r="S111" s="26" t="str">
        <f>IF(Q111="","",VLOOKUP(Q111,LISTAS!$F$5:$I$301,4,0))</f>
        <v/>
      </c>
      <c r="T111" s="26"/>
      <c r="U111" s="26"/>
    </row>
    <row r="112" spans="2:21" ht="18" customHeight="1" thickBot="1" x14ac:dyDescent="0.3">
      <c r="B112" s="60"/>
      <c r="C112" s="74"/>
      <c r="D112" s="74"/>
      <c r="E112" s="76"/>
      <c r="F112" s="74"/>
      <c r="G112" s="73" t="str">
        <f>IF(G111="","",VLOOKUP(G111,LISTAS!$F$5:$H$301,2,0))</f>
        <v/>
      </c>
      <c r="H112" s="132"/>
      <c r="I112" s="66"/>
      <c r="J112" s="62"/>
      <c r="K112" s="62"/>
      <c r="L112" s="27"/>
      <c r="O112" s="24"/>
      <c r="P112" s="25"/>
      <c r="Q112" s="26"/>
      <c r="R112" s="26" t="str">
        <f>IF(Q112="","",VLOOKUP(Q112,LISTAS!$F$5:$H$301,2,0))</f>
        <v/>
      </c>
      <c r="S112" s="26" t="str">
        <f>IF(Q112="","",VLOOKUP(Q112,LISTAS!$F$5:$I$301,4,0))</f>
        <v/>
      </c>
      <c r="T112" s="26"/>
      <c r="U112" s="26"/>
    </row>
    <row r="113" spans="2:22" ht="18" customHeight="1" x14ac:dyDescent="0.25">
      <c r="B113" s="60"/>
      <c r="C113" s="74"/>
      <c r="D113" s="74"/>
      <c r="E113" s="76"/>
      <c r="F113" s="77"/>
      <c r="G113" s="72" t="str">
        <f>IF(D116&lt;&gt;"",IF(D118&lt;&gt;"",IF(D116=D118,"",IF(D116&gt;D118,C116,C118)),""),"")</f>
        <v/>
      </c>
      <c r="H113" s="131">
        <v>0</v>
      </c>
      <c r="I113" s="66">
        <f>IF(H113&lt;&gt;"",H113,"")</f>
        <v>0</v>
      </c>
      <c r="J113" s="62" t="str">
        <f>IF(H113&lt;&gt;"",IF(G113="","",G113),"")</f>
        <v/>
      </c>
      <c r="K113" s="62" t="str">
        <f>VLOOKUP(K111,I111:J113,2,0)</f>
        <v/>
      </c>
      <c r="L113" s="27"/>
      <c r="O113" s="24"/>
      <c r="P113" s="25"/>
      <c r="Q113" s="26"/>
      <c r="R113" s="26" t="str">
        <f>IF(Q113="","",VLOOKUP(Q113,LISTAS!$F$5:$H$301,2,0))</f>
        <v/>
      </c>
      <c r="S113" s="26" t="str">
        <f>IF(Q113="","",VLOOKUP(Q113,LISTAS!$F$5:$I$301,4,0))</f>
        <v/>
      </c>
      <c r="T113" s="26"/>
      <c r="U113" s="26"/>
      <c r="V113" s="2"/>
    </row>
    <row r="114" spans="2:22" ht="18" customHeight="1" thickBot="1" x14ac:dyDescent="0.3">
      <c r="B114" s="60"/>
      <c r="C114" s="74"/>
      <c r="D114" s="74"/>
      <c r="E114" s="76"/>
      <c r="F114" s="74"/>
      <c r="G114" s="73" t="str">
        <f>IF(G113="","",VLOOKUP(G113,LISTAS!$F$5:$H$301,2,0))</f>
        <v/>
      </c>
      <c r="H114" s="132"/>
      <c r="I114" s="62"/>
      <c r="J114" s="62"/>
      <c r="K114" s="62"/>
      <c r="L114" s="27"/>
      <c r="O114" s="24"/>
      <c r="P114" s="25"/>
      <c r="Q114" s="26"/>
      <c r="R114" s="26" t="str">
        <f>IF(Q114="","",VLOOKUP(Q114,LISTAS!$F$5:$H$301,2,0))</f>
        <v/>
      </c>
      <c r="S114" s="26" t="str">
        <f>IF(Q114="","",VLOOKUP(Q114,LISTAS!$F$5:$I$301,4,0))</f>
        <v/>
      </c>
      <c r="T114" s="26"/>
      <c r="U114" s="26"/>
      <c r="V114" s="2"/>
    </row>
    <row r="115" spans="2:22" ht="18" customHeight="1" thickBot="1" x14ac:dyDescent="0.3">
      <c r="B115" s="60"/>
      <c r="C115" s="74"/>
      <c r="D115" s="74"/>
      <c r="E115" s="76"/>
      <c r="F115" s="74"/>
      <c r="G115" s="74"/>
      <c r="H115" s="74"/>
      <c r="I115" s="74"/>
      <c r="J115" s="74"/>
      <c r="K115" s="74"/>
      <c r="L115" s="27"/>
      <c r="M115" s="2"/>
      <c r="N115" s="2"/>
      <c r="O115" s="24"/>
      <c r="P115" s="25"/>
      <c r="Q115" s="26"/>
      <c r="R115" s="26" t="str">
        <f>IF(Q115="","",VLOOKUP(Q115,LISTAS!$F$5:$H$301,2,0))</f>
        <v/>
      </c>
      <c r="S115" s="26" t="str">
        <f>IF(Q115="","",VLOOKUP(Q115,LISTAS!$F$5:$I$301,4,0))</f>
        <v/>
      </c>
      <c r="T115" s="26"/>
      <c r="U115" s="26"/>
    </row>
    <row r="116" spans="2:22" ht="18" customHeight="1" x14ac:dyDescent="0.25">
      <c r="B116" s="133">
        <v>18</v>
      </c>
      <c r="C116" s="72"/>
      <c r="D116" s="131">
        <v>0</v>
      </c>
      <c r="E116" s="65">
        <f>IF(D116&lt;&gt;"",D116,"")</f>
        <v>0</v>
      </c>
      <c r="F116" s="62" t="str">
        <f>IF(D116&lt;&gt;"",IF(C116="","",C116),"")</f>
        <v/>
      </c>
      <c r="G116" s="62">
        <f>IF(E116&lt;&gt;"",IF(E118&lt;&gt;"",SMALL(E116:F118,1),""),"")</f>
        <v>0</v>
      </c>
      <c r="H116" s="74"/>
      <c r="I116" s="74"/>
      <c r="J116" s="74"/>
      <c r="K116" s="74"/>
      <c r="L116" s="27"/>
      <c r="M116" s="2"/>
      <c r="N116" s="2"/>
      <c r="O116" s="24"/>
      <c r="P116" s="25"/>
      <c r="Q116" s="26"/>
      <c r="R116" s="26" t="str">
        <f>IF(Q116="","",VLOOKUP(Q116,LISTAS!$F$5:$H$301,2,0))</f>
        <v/>
      </c>
      <c r="S116" s="26" t="str">
        <f>IF(Q116="","",VLOOKUP(Q116,LISTAS!$F$5:$I$301,4,0))</f>
        <v/>
      </c>
      <c r="T116" s="26"/>
      <c r="U116" s="26"/>
    </row>
    <row r="117" spans="2:22" ht="18" customHeight="1" thickBot="1" x14ac:dyDescent="0.3">
      <c r="B117" s="133"/>
      <c r="C117" s="73" t="str">
        <f>IF(C116="","",VLOOKUP(C116,LISTAS!$F$5:$H$301,2,0))</f>
        <v/>
      </c>
      <c r="D117" s="132"/>
      <c r="E117" s="66"/>
      <c r="F117" s="62"/>
      <c r="G117" s="62"/>
      <c r="H117" s="74"/>
      <c r="I117" s="74"/>
      <c r="J117" s="74"/>
      <c r="K117" s="74"/>
      <c r="L117" s="27"/>
      <c r="O117" s="24"/>
      <c r="P117" s="25"/>
      <c r="Q117" s="26"/>
      <c r="R117" s="26" t="str">
        <f>IF(Q117="","",VLOOKUP(Q117,LISTAS!$F$5:$H$301,2,0))</f>
        <v/>
      </c>
      <c r="S117" s="26" t="str">
        <f>IF(Q117="","",VLOOKUP(Q117,LISTAS!$F$5:$I$301,4,0))</f>
        <v/>
      </c>
      <c r="T117" s="26"/>
      <c r="U117" s="26"/>
    </row>
    <row r="118" spans="2:22" ht="18" customHeight="1" x14ac:dyDescent="0.25">
      <c r="B118" s="133">
        <v>23</v>
      </c>
      <c r="C118" s="72"/>
      <c r="D118" s="131">
        <v>0</v>
      </c>
      <c r="E118" s="66">
        <f>IF(D118&lt;&gt;"",D118,"")</f>
        <v>0</v>
      </c>
      <c r="F118" s="62" t="str">
        <f>IF(D118&lt;&gt;"",IF(C118="","",C118),"")</f>
        <v/>
      </c>
      <c r="G118" s="62" t="str">
        <f>VLOOKUP(G116,E116:F118,2,0)</f>
        <v/>
      </c>
      <c r="H118" s="74"/>
      <c r="I118" s="74"/>
      <c r="J118" s="74"/>
      <c r="K118" s="74"/>
      <c r="L118" s="27"/>
      <c r="O118" s="24"/>
      <c r="P118" s="25"/>
      <c r="Q118" s="26"/>
      <c r="R118" s="26" t="str">
        <f>IF(Q118="","",VLOOKUP(Q118,LISTAS!$F$5:$H$301,2,0))</f>
        <v/>
      </c>
      <c r="S118" s="26" t="str">
        <f>IF(Q118="","",VLOOKUP(Q118,LISTAS!$F$5:$I$301,4,0))</f>
        <v/>
      </c>
      <c r="T118" s="26"/>
      <c r="U118" s="26"/>
    </row>
    <row r="119" spans="2:22" ht="18" customHeight="1" thickBot="1" x14ac:dyDescent="0.3">
      <c r="B119" s="133"/>
      <c r="C119" s="73" t="str">
        <f>IF(C118="","",VLOOKUP(C118,LISTAS!$F$5:$H$301,2,0))</f>
        <v/>
      </c>
      <c r="D119" s="132"/>
      <c r="E119" s="62"/>
      <c r="F119" s="62"/>
      <c r="G119" s="62"/>
      <c r="H119" s="74"/>
      <c r="I119" s="74"/>
      <c r="J119" s="74"/>
      <c r="K119" s="74"/>
      <c r="L119" s="78"/>
      <c r="O119" s="24"/>
      <c r="P119" s="25"/>
      <c r="Q119" s="26"/>
      <c r="R119" s="26" t="str">
        <f>IF(Q119="","",VLOOKUP(Q119,LISTAS!$F$5:$H$301,2,0))</f>
        <v/>
      </c>
      <c r="S119" s="26" t="str">
        <f>IF(Q119="","",VLOOKUP(Q119,LISTAS!$F$5:$I$301,4,0))</f>
        <v/>
      </c>
      <c r="T119" s="26"/>
      <c r="U119" s="26"/>
    </row>
    <row r="120" spans="2:22" ht="18" customHeight="1" x14ac:dyDescent="0.25">
      <c r="B120" s="60"/>
      <c r="C120" s="74"/>
      <c r="D120" s="74"/>
      <c r="E120" s="74"/>
      <c r="F120" s="74"/>
      <c r="G120" s="74"/>
      <c r="H120" s="74"/>
      <c r="I120" s="74"/>
      <c r="J120" s="74"/>
      <c r="K120" s="74"/>
      <c r="L120" s="78"/>
      <c r="O120" s="24"/>
      <c r="P120" s="25"/>
      <c r="Q120" s="26"/>
      <c r="R120" s="26" t="str">
        <f>IF(Q120="","",VLOOKUP(Q120,LISTAS!$F$5:$H$301,2,0))</f>
        <v/>
      </c>
      <c r="S120" s="26" t="str">
        <f>IF(Q120="","",VLOOKUP(Q120,LISTAS!$F$5:$I$301,4,0))</f>
        <v/>
      </c>
      <c r="T120" s="26"/>
      <c r="U120" s="26"/>
    </row>
    <row r="121" spans="2:22" ht="18" customHeight="1" x14ac:dyDescent="0.25">
      <c r="B121" s="59"/>
      <c r="O121" s="2"/>
      <c r="P121" s="2"/>
      <c r="Q121" s="2"/>
      <c r="R121" s="2"/>
      <c r="S121" s="2"/>
      <c r="T121" s="2"/>
      <c r="U121" s="2"/>
    </row>
    <row r="122" spans="2:22" ht="18" customHeight="1" x14ac:dyDescent="0.25">
      <c r="B122" s="59"/>
    </row>
    <row r="123" spans="2:22" ht="18" customHeight="1" x14ac:dyDescent="0.25">
      <c r="B123" s="59"/>
    </row>
    <row r="124" spans="2:22" ht="18" customHeight="1" x14ac:dyDescent="0.25">
      <c r="B124" s="59"/>
    </row>
    <row r="125" spans="2:22" ht="18" customHeight="1" x14ac:dyDescent="0.25">
      <c r="B125" s="59"/>
    </row>
    <row r="126" spans="2:22" ht="18" customHeight="1" x14ac:dyDescent="0.25">
      <c r="B126" s="59"/>
    </row>
    <row r="127" spans="2:22" ht="18" customHeight="1" x14ac:dyDescent="0.25">
      <c r="B127" s="59"/>
    </row>
    <row r="128" spans="2:22" ht="18" customHeight="1" x14ac:dyDescent="0.25">
      <c r="B128" s="59"/>
    </row>
    <row r="129" spans="2:12" ht="18" customHeight="1" x14ac:dyDescent="0.25">
      <c r="B129" s="59"/>
    </row>
    <row r="130" spans="2:12" ht="18" customHeight="1" x14ac:dyDescent="0.25">
      <c r="B130" s="59"/>
    </row>
    <row r="131" spans="2:12" ht="18" customHeight="1" x14ac:dyDescent="0.25">
      <c r="B131" s="59"/>
    </row>
    <row r="132" spans="2:12" ht="18" customHeight="1" x14ac:dyDescent="0.25">
      <c r="B132" s="59"/>
    </row>
    <row r="133" spans="2:12" ht="18" customHeight="1" x14ac:dyDescent="0.25">
      <c r="B133" s="59"/>
    </row>
    <row r="134" spans="2:12" ht="18" customHeight="1" x14ac:dyDescent="0.25">
      <c r="B134" s="59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ht="18" customHeight="1" x14ac:dyDescent="0.25">
      <c r="B135" s="59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ht="18" customHeight="1" x14ac:dyDescent="0.25">
      <c r="B136" s="59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ht="18" customHeight="1" x14ac:dyDescent="0.25">
      <c r="B137" s="59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ht="18" customHeight="1" x14ac:dyDescent="0.25">
      <c r="B138" s="59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ht="18" customHeight="1" x14ac:dyDescent="0.25">
      <c r="B139" s="59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ht="18" customHeight="1" x14ac:dyDescent="0.25">
      <c r="B140" s="59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ht="18" customHeight="1" x14ac:dyDescent="0.25">
      <c r="B141" s="59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ht="18" customHeight="1" x14ac:dyDescent="0.25">
      <c r="B142" s="59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ht="18" customHeight="1" x14ac:dyDescent="0.25">
      <c r="B143" s="59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ht="18" customHeight="1" x14ac:dyDescent="0.25">
      <c r="B144" s="59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ht="18" customHeight="1" x14ac:dyDescent="0.25">
      <c r="B145" s="59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ht="18" customHeight="1" x14ac:dyDescent="0.25">
      <c r="B146" s="59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ht="18" customHeight="1" x14ac:dyDescent="0.25">
      <c r="B147" s="59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ht="18" customHeight="1" x14ac:dyDescent="0.25">
      <c r="B148" s="59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ht="18" customHeight="1" x14ac:dyDescent="0.25">
      <c r="B149" s="59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ht="18" customHeight="1" x14ac:dyDescent="0.25">
      <c r="B150" s="59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ht="18" customHeight="1" x14ac:dyDescent="0.25"/>
    <row r="152" spans="2:12" ht="18" customHeight="1" x14ac:dyDescent="0.25"/>
    <row r="153" spans="2:12" ht="18" customHeight="1" x14ac:dyDescent="0.25"/>
    <row r="154" spans="2:12" ht="18" customHeight="1" x14ac:dyDescent="0.25"/>
    <row r="155" spans="2:12" ht="18" customHeight="1" x14ac:dyDescent="0.25"/>
    <row r="156" spans="2:12" ht="18" customHeight="1" x14ac:dyDescent="0.25"/>
    <row r="157" spans="2:12" ht="18" customHeight="1" x14ac:dyDescent="0.25"/>
    <row r="158" spans="2:12" ht="18" customHeight="1" x14ac:dyDescent="0.25"/>
    <row r="159" spans="2:12" ht="18" customHeight="1" x14ac:dyDescent="0.25"/>
    <row r="160" spans="2:12" ht="18" customHeight="1" x14ac:dyDescent="0.25"/>
    <row r="161" ht="18" customHeight="1" x14ac:dyDescent="0.25"/>
    <row r="162" ht="18" customHeight="1" x14ac:dyDescent="0.25"/>
  </sheetData>
  <mergeCells count="80">
    <mergeCell ref="H13:H14"/>
    <mergeCell ref="H33:H34"/>
    <mergeCell ref="H15:H16"/>
    <mergeCell ref="O7:P7"/>
    <mergeCell ref="B8:B9"/>
    <mergeCell ref="D8:D9"/>
    <mergeCell ref="B10:B11"/>
    <mergeCell ref="D10:D11"/>
    <mergeCell ref="B18:B19"/>
    <mergeCell ref="D18:D19"/>
    <mergeCell ref="B20:B21"/>
    <mergeCell ref="D20:D21"/>
    <mergeCell ref="L25:L26"/>
    <mergeCell ref="L23:L24"/>
    <mergeCell ref="B28:B29"/>
    <mergeCell ref="D28:D29"/>
    <mergeCell ref="B2:L4"/>
    <mergeCell ref="O2:U3"/>
    <mergeCell ref="B5:D5"/>
    <mergeCell ref="O5:P5"/>
    <mergeCell ref="B6:L6"/>
    <mergeCell ref="O6:U6"/>
    <mergeCell ref="B30:B31"/>
    <mergeCell ref="D30:D31"/>
    <mergeCell ref="H35:H36"/>
    <mergeCell ref="B38:B39"/>
    <mergeCell ref="D38:D39"/>
    <mergeCell ref="B40:B41"/>
    <mergeCell ref="D40:D41"/>
    <mergeCell ref="O45:U45"/>
    <mergeCell ref="B45:L45"/>
    <mergeCell ref="B44:D44"/>
    <mergeCell ref="O46:P46"/>
    <mergeCell ref="B47:B48"/>
    <mergeCell ref="D47:D48"/>
    <mergeCell ref="B49:B50"/>
    <mergeCell ref="D49:D50"/>
    <mergeCell ref="H52:H53"/>
    <mergeCell ref="H54:H55"/>
    <mergeCell ref="B57:B58"/>
    <mergeCell ref="D57:D58"/>
    <mergeCell ref="B59:B60"/>
    <mergeCell ref="D59:D60"/>
    <mergeCell ref="L62:L63"/>
    <mergeCell ref="L64:L65"/>
    <mergeCell ref="B67:B68"/>
    <mergeCell ref="D67:D68"/>
    <mergeCell ref="B69:B70"/>
    <mergeCell ref="D69:D70"/>
    <mergeCell ref="H72:H73"/>
    <mergeCell ref="H74:H75"/>
    <mergeCell ref="B77:B78"/>
    <mergeCell ref="D77:D78"/>
    <mergeCell ref="B79:B80"/>
    <mergeCell ref="D79:D80"/>
    <mergeCell ref="O84:U84"/>
    <mergeCell ref="O85:P85"/>
    <mergeCell ref="B86:B87"/>
    <mergeCell ref="D86:D87"/>
    <mergeCell ref="H91:H92"/>
    <mergeCell ref="B88:B89"/>
    <mergeCell ref="D88:D89"/>
    <mergeCell ref="B84:L84"/>
    <mergeCell ref="H93:H94"/>
    <mergeCell ref="B96:B97"/>
    <mergeCell ref="D96:D97"/>
    <mergeCell ref="B98:B99"/>
    <mergeCell ref="D98:D99"/>
    <mergeCell ref="L101:L102"/>
    <mergeCell ref="L103:L104"/>
    <mergeCell ref="B106:B107"/>
    <mergeCell ref="D106:D107"/>
    <mergeCell ref="B108:B109"/>
    <mergeCell ref="D108:D109"/>
    <mergeCell ref="H111:H112"/>
    <mergeCell ref="H113:H114"/>
    <mergeCell ref="B116:B117"/>
    <mergeCell ref="D116:D117"/>
    <mergeCell ref="B118:B119"/>
    <mergeCell ref="D118:D119"/>
  </mergeCells>
  <pageMargins left="0.51181102362204722" right="0.51181102362204722" top="0.78740157480314965" bottom="0.78740157480314965" header="0.31496062992125984" footer="0.31496062992125984"/>
  <pageSetup paperSize="9" scale="65" orientation="landscape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0000000}">
          <x14:formula1>
            <xm:f>LISTAS!$D$5:$D$6</xm:f>
          </x14:formula1>
          <xm:sqref>R5</xm:sqref>
        </x14:dataValidation>
        <x14:dataValidation type="list" allowBlank="1" showInputMessage="1" showErrorMessage="1" xr:uid="{00000000-0002-0000-0900-000001000000}">
          <x14:formula1>
            <xm:f>LISTAS!$F$5:$F$301</xm:f>
          </x14:formula1>
          <xm:sqref>C28 C118 C116 C106 C88 C86 C108 C96 C59 C79 C77 C67 C18 C10 C8 C30 C20 C98 C49 C47 C69 C57 C40 C38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9">
    <tabColor rgb="FF1BA94A"/>
  </sheetPr>
  <dimension ref="B1:AQ37"/>
  <sheetViews>
    <sheetView showGridLines="0" tabSelected="1" topLeftCell="A4" zoomScale="80" zoomScaleNormal="80" workbookViewId="0">
      <selection activeCell="AG4" sqref="AG4:AG5"/>
    </sheetView>
  </sheetViews>
  <sheetFormatPr defaultRowHeight="16.5" x14ac:dyDescent="0.25"/>
  <cols>
    <col min="1" max="1" width="1.28515625" style="1" customWidth="1"/>
    <col min="2" max="2" width="53.28515625" style="38" bestFit="1" customWidth="1"/>
    <col min="3" max="4" width="10.85546875" style="38" customWidth="1"/>
    <col min="5" max="5" width="20.5703125" style="38" bestFit="1" customWidth="1"/>
    <col min="6" max="6" width="26" style="108" bestFit="1" customWidth="1"/>
    <col min="7" max="7" width="15.140625" style="108" bestFit="1" customWidth="1"/>
    <col min="8" max="8" width="15.28515625" style="38" customWidth="1"/>
    <col min="9" max="10" width="11" style="1" customWidth="1"/>
    <col min="11" max="11" width="19.7109375" style="1" bestFit="1" customWidth="1"/>
    <col min="12" max="12" width="26" style="1" bestFit="1" customWidth="1"/>
    <col min="13" max="13" width="32.28515625" style="1" customWidth="1"/>
    <col min="14" max="14" width="15.28515625" style="1" customWidth="1"/>
    <col min="15" max="16" width="11" style="1" customWidth="1"/>
    <col min="17" max="17" width="20.140625" style="1" bestFit="1" customWidth="1"/>
    <col min="18" max="18" width="26" style="1" bestFit="1" customWidth="1"/>
    <col min="19" max="19" width="15.140625" style="1" bestFit="1" customWidth="1"/>
    <col min="20" max="20" width="15.28515625" style="1" customWidth="1"/>
    <col min="21" max="22" width="11" style="1" customWidth="1"/>
    <col min="23" max="23" width="20.140625" style="1" bestFit="1" customWidth="1"/>
    <col min="24" max="24" width="26" style="1" bestFit="1" customWidth="1"/>
    <col min="25" max="25" width="15.140625" style="1" bestFit="1" customWidth="1"/>
    <col min="26" max="26" width="15.28515625" style="1" customWidth="1"/>
    <col min="27" max="28" width="11" style="1" customWidth="1"/>
    <col min="29" max="29" width="20.140625" style="1" bestFit="1" customWidth="1"/>
    <col min="30" max="30" width="26" style="1" bestFit="1" customWidth="1"/>
    <col min="31" max="32" width="32.7109375" style="1" customWidth="1"/>
    <col min="33" max="33" width="18.28515625" style="1" hidden="1" customWidth="1"/>
    <col min="34" max="34" width="0.28515625" style="1" hidden="1" customWidth="1"/>
    <col min="35" max="35" width="7.140625" style="1" hidden="1" customWidth="1"/>
    <col min="36" max="36" width="0.140625" style="1" hidden="1" customWidth="1"/>
    <col min="37" max="37" width="6.42578125" style="1" hidden="1" customWidth="1"/>
    <col min="38" max="38" width="3.5703125" style="1" hidden="1" customWidth="1"/>
    <col min="39" max="39" width="0.28515625" style="1" hidden="1" customWidth="1"/>
    <col min="40" max="41" width="0.140625" style="1" hidden="1" customWidth="1"/>
    <col min="42" max="42" width="27.140625" style="1" hidden="1" customWidth="1"/>
    <col min="43" max="43" width="0.140625" style="1" hidden="1" customWidth="1"/>
    <col min="44" max="44" width="0" style="1" hidden="1" customWidth="1"/>
    <col min="45" max="16384" width="9.140625" style="1"/>
  </cols>
  <sheetData>
    <row r="1" spans="2:43" s="18" customFormat="1" ht="6.75" customHeight="1" x14ac:dyDescent="0.25">
      <c r="B1" s="18" t="str">
        <f>UPPER("")</f>
        <v/>
      </c>
      <c r="I1" s="33"/>
    </row>
    <row r="2" spans="2:43" s="18" customFormat="1" ht="65.25" customHeight="1" x14ac:dyDescent="0.25"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</row>
    <row r="3" spans="2:43" s="18" customFormat="1" ht="65.25" customHeight="1" x14ac:dyDescent="0.25"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</row>
    <row r="4" spans="2:43" s="34" customFormat="1" ht="40.5" customHeight="1" x14ac:dyDescent="0.25">
      <c r="B4" s="140" t="s">
        <v>0</v>
      </c>
      <c r="C4" s="140" t="s">
        <v>5</v>
      </c>
      <c r="D4" s="140"/>
      <c r="E4" s="142" t="s">
        <v>46</v>
      </c>
      <c r="F4" s="142" t="s">
        <v>206</v>
      </c>
      <c r="G4" s="142" t="s">
        <v>1</v>
      </c>
      <c r="H4" s="99"/>
      <c r="I4" s="140" t="s">
        <v>8</v>
      </c>
      <c r="J4" s="140"/>
      <c r="K4" s="142" t="s">
        <v>45</v>
      </c>
      <c r="L4" s="142" t="s">
        <v>207</v>
      </c>
      <c r="M4" s="142" t="s">
        <v>1</v>
      </c>
      <c r="N4" s="99"/>
      <c r="O4" s="140" t="s">
        <v>9</v>
      </c>
      <c r="P4" s="140"/>
      <c r="Q4" s="142" t="s">
        <v>47</v>
      </c>
      <c r="R4" s="142" t="s">
        <v>208</v>
      </c>
      <c r="S4" s="142" t="s">
        <v>1</v>
      </c>
      <c r="T4" s="99"/>
      <c r="U4" s="140" t="s">
        <v>10</v>
      </c>
      <c r="V4" s="142"/>
      <c r="W4" s="142" t="s">
        <v>48</v>
      </c>
      <c r="X4" s="142" t="s">
        <v>209</v>
      </c>
      <c r="Y4" s="142" t="s">
        <v>1</v>
      </c>
      <c r="Z4" s="99"/>
      <c r="AA4" s="143" t="s">
        <v>11</v>
      </c>
      <c r="AB4" s="144"/>
      <c r="AC4" s="143" t="s">
        <v>49</v>
      </c>
      <c r="AD4" s="144" t="s">
        <v>210</v>
      </c>
      <c r="AE4" s="142" t="s">
        <v>1</v>
      </c>
      <c r="AF4" s="110"/>
      <c r="AG4" s="142" t="s">
        <v>222</v>
      </c>
      <c r="AH4" s="102"/>
      <c r="AI4" s="103"/>
      <c r="AJ4" s="140" t="s">
        <v>2</v>
      </c>
      <c r="AK4" s="35"/>
      <c r="AL4" s="35"/>
      <c r="AM4" s="35"/>
      <c r="AN4" s="148" t="s">
        <v>35</v>
      </c>
      <c r="AO4" s="148"/>
      <c r="AP4" s="148"/>
      <c r="AQ4" s="148"/>
    </row>
    <row r="5" spans="2:43" s="34" customFormat="1" ht="22.5" customHeight="1" x14ac:dyDescent="0.25">
      <c r="B5" s="140"/>
      <c r="C5" s="22" t="s">
        <v>6</v>
      </c>
      <c r="D5" s="36" t="s">
        <v>7</v>
      </c>
      <c r="E5" s="145"/>
      <c r="F5" s="145"/>
      <c r="G5" s="145"/>
      <c r="H5" s="100"/>
      <c r="I5" s="22" t="s">
        <v>6</v>
      </c>
      <c r="J5" s="36" t="s">
        <v>7</v>
      </c>
      <c r="K5" s="145"/>
      <c r="L5" s="145"/>
      <c r="M5" s="145"/>
      <c r="N5" s="100"/>
      <c r="O5" s="22" t="s">
        <v>6</v>
      </c>
      <c r="P5" s="36" t="s">
        <v>7</v>
      </c>
      <c r="Q5" s="145"/>
      <c r="R5" s="145"/>
      <c r="S5" s="145"/>
      <c r="T5" s="99"/>
      <c r="U5" s="22" t="s">
        <v>6</v>
      </c>
      <c r="V5" s="36" t="s">
        <v>7</v>
      </c>
      <c r="W5" s="145"/>
      <c r="X5" s="145"/>
      <c r="Y5" s="145"/>
      <c r="Z5" s="100"/>
      <c r="AA5" s="22" t="s">
        <v>6</v>
      </c>
      <c r="AB5" s="36" t="s">
        <v>7</v>
      </c>
      <c r="AC5" s="146"/>
      <c r="AD5" s="147"/>
      <c r="AE5" s="145"/>
      <c r="AF5" s="111"/>
      <c r="AG5" s="145"/>
      <c r="AH5" s="104"/>
      <c r="AI5" s="105"/>
      <c r="AJ5" s="140"/>
      <c r="AK5" s="35"/>
      <c r="AL5" s="35"/>
      <c r="AM5" s="35"/>
      <c r="AN5" s="148"/>
      <c r="AO5" s="148"/>
      <c r="AP5" s="148"/>
      <c r="AQ5" s="148"/>
    </row>
    <row r="6" spans="2:43" s="34" customFormat="1" ht="6.75" customHeight="1" x14ac:dyDescent="0.25">
      <c r="F6" s="107"/>
      <c r="G6" s="107"/>
      <c r="T6" s="100"/>
    </row>
    <row r="7" spans="2:43" ht="24.75" customHeight="1" x14ac:dyDescent="0.25">
      <c r="B7" s="37" t="s">
        <v>50</v>
      </c>
      <c r="C7" s="45">
        <f>IF($B7="","",SUMIF('09M'!$R:$R,'EFICIÊNCIA 1º ETAPA'!$B7,'09M'!$U:$U))</f>
        <v>420</v>
      </c>
      <c r="D7" s="45">
        <f>IF(B7="","",SUMIF('09F'!$R:$R,'EFICIÊNCIA 1º ETAPA'!$B7,'09F'!$U:$U))</f>
        <v>340</v>
      </c>
      <c r="E7" s="45">
        <f>SUM(C7:D7)</f>
        <v>760</v>
      </c>
      <c r="F7" s="94" t="s">
        <v>214</v>
      </c>
      <c r="G7" s="94">
        <v>700</v>
      </c>
      <c r="H7" s="101"/>
      <c r="I7" s="45">
        <f>IF($B7="","",SUMIF('11M'!$R:$R,'EFICIÊNCIA 1º ETAPA'!$B7,'11M'!$U:$U))</f>
        <v>130</v>
      </c>
      <c r="J7" s="45">
        <f>IF(B7="","",SUMIF('11F'!$R:$R,'EFICIÊNCIA 1º ETAPA'!$B7,'11F'!$U:$U))</f>
        <v>340</v>
      </c>
      <c r="K7" s="45">
        <f>SUM(I7:J7)</f>
        <v>470</v>
      </c>
      <c r="L7" s="94" t="s">
        <v>218</v>
      </c>
      <c r="M7" s="94">
        <v>400</v>
      </c>
      <c r="N7" s="101"/>
      <c r="O7" s="45">
        <f>IF($B7="","",SUMIF('13M'!$R:$R,'EFICIÊNCIA 1º ETAPA'!$B7,'13M'!$U:$U))</f>
        <v>0</v>
      </c>
      <c r="P7" s="45">
        <f>IF(B7="","",SUMIF('13F'!$R:$R,'EFICIÊNCIA 1º ETAPA'!$B7,'13F'!$U:$U))</f>
        <v>180</v>
      </c>
      <c r="Q7" s="45">
        <f>SUM(O7:P7)</f>
        <v>180</v>
      </c>
      <c r="R7" s="94" t="s">
        <v>220</v>
      </c>
      <c r="S7" s="109">
        <v>300</v>
      </c>
      <c r="T7" s="34"/>
      <c r="U7" s="45">
        <f>IF($B7="","",SUMIF('15M'!$R:$R,'EFICIÊNCIA 1º ETAPA'!$B7,'15M'!$U:$U))</f>
        <v>590</v>
      </c>
      <c r="V7" s="45">
        <f>IF(B7="","",SUMIF('15F'!$R:$R,'EFICIÊNCIA 1º ETAPA'!$B7,'15F'!$U:$U))</f>
        <v>0</v>
      </c>
      <c r="W7" s="45">
        <f>SUM(U7:V7)</f>
        <v>590</v>
      </c>
      <c r="X7" s="94" t="s">
        <v>215</v>
      </c>
      <c r="Y7" s="94">
        <v>500</v>
      </c>
      <c r="Z7" s="101"/>
      <c r="AA7" s="45">
        <f>IF($B7="","",SUMIF('17M'!$R:$R,'EFICIÊNCIA 1º ETAPA'!$B7,'17M'!$U:$U))</f>
        <v>0</v>
      </c>
      <c r="AB7" s="45">
        <f>IF(B7="","",SUMIF('17F'!$R:$R,'EFICIÊNCIA 1º ETAPA'!$B7,'17F'!$U:$U))</f>
        <v>0</v>
      </c>
      <c r="AC7" s="45">
        <f>SUM(AA7:AB7)</f>
        <v>0</v>
      </c>
      <c r="AD7" s="106"/>
      <c r="AE7" s="106"/>
      <c r="AF7" s="46"/>
      <c r="AG7" s="106">
        <f>SUM(AE7,Y7,S7,M7,G7)</f>
        <v>1900</v>
      </c>
      <c r="AH7" s="47">
        <f t="shared" ref="AH7:AH36" si="0">IF(AJ7="","",AJ7+(ROW(AJ7)/100))</f>
        <v>5900.07</v>
      </c>
      <c r="AI7" s="47">
        <f t="shared" ref="AI7:AI36" si="1">IF(AJ7="","",D7)</f>
        <v>340</v>
      </c>
      <c r="AJ7" s="48">
        <f t="shared" ref="AJ7:AJ36" si="2">IF(B7="","",SUM(C7:AB7))</f>
        <v>5900</v>
      </c>
      <c r="AK7" s="47">
        <f>IF(AJ7="","",LARGE($AH:$AH,AL7))</f>
        <v>15900.16</v>
      </c>
      <c r="AL7" s="47">
        <v>1</v>
      </c>
      <c r="AM7" s="46"/>
      <c r="AN7" s="49">
        <f t="shared" ref="AN7:AN36" si="3">IF(B7&lt;&gt;"",_xlfn.RANK.EQ(AQ7,$AQ$7:$AQ$50,0),"")</f>
        <v>1</v>
      </c>
      <c r="AO7" s="50" t="str">
        <f>IF(AN7="","","LUGAR")</f>
        <v>LUGAR</v>
      </c>
      <c r="AP7" s="51">
        <f t="shared" ref="AP7:AP36" si="4">IF(AJ7="","",VLOOKUP(AK7,AH:AJ,2,0))</f>
        <v>320</v>
      </c>
      <c r="AQ7" s="52">
        <f t="shared" ref="AQ7:AQ36" si="5">IF(AJ7="","",VLOOKUP(AK7,AH:AJ,3,0))</f>
        <v>15900</v>
      </c>
    </row>
    <row r="8" spans="2:43" ht="24.75" customHeight="1" x14ac:dyDescent="0.25">
      <c r="B8" s="37" t="s">
        <v>51</v>
      </c>
      <c r="C8" s="45">
        <f>IF($B8="","",SUMIF('09M'!$R:$R,'EFICIÊNCIA 1º ETAPA'!$B8,'09M'!$U:$U))</f>
        <v>115</v>
      </c>
      <c r="D8" s="45">
        <f>IF(B8="","",SUMIF('09F'!$R:$R,'EFICIÊNCIA 1º ETAPA'!$B8,'09F'!$U:$U))</f>
        <v>600</v>
      </c>
      <c r="E8" s="45">
        <f t="shared" ref="E8:E36" si="6">SUM(C8:D8)</f>
        <v>715</v>
      </c>
      <c r="F8" s="94" t="s">
        <v>215</v>
      </c>
      <c r="G8" s="94">
        <v>500</v>
      </c>
      <c r="H8" s="101"/>
      <c r="I8" s="45">
        <f>IF($B8="","",SUMIF('11M'!$R:$R,'EFICIÊNCIA 1º ETAPA'!$B8,'11M'!$U:$U))</f>
        <v>685</v>
      </c>
      <c r="J8" s="94">
        <f>IF(B8="","",SUMIF('11F'!$R:$R,'EFICIÊNCIA 1º ETAPA'!$B8,'11F'!$U:$U))</f>
        <v>130</v>
      </c>
      <c r="K8" s="45">
        <f t="shared" ref="K8:K36" si="7">SUM(I8:J8)</f>
        <v>815</v>
      </c>
      <c r="L8" s="94" t="s">
        <v>216</v>
      </c>
      <c r="M8" s="94">
        <v>600</v>
      </c>
      <c r="N8" s="101"/>
      <c r="O8" s="45">
        <f>IF($B8="","",SUMIF('13M'!$R:$R,'EFICIÊNCIA 1º ETAPA'!$B8,'13M'!$U:$U))</f>
        <v>130</v>
      </c>
      <c r="P8" s="45">
        <f>IF(B8="","",SUMIF('13F'!$R:$R,'EFICIÊNCIA 1º ETAPA'!$B8,'13F'!$U:$U))</f>
        <v>0</v>
      </c>
      <c r="Q8" s="45">
        <f t="shared" ref="Q8:Q36" si="8">SUM(O8:P8)</f>
        <v>130</v>
      </c>
      <c r="R8" s="94" t="s">
        <v>217</v>
      </c>
      <c r="S8" s="94">
        <v>200</v>
      </c>
      <c r="T8" s="101"/>
      <c r="U8" s="45">
        <f>IF($B8="","",SUMIF('15M'!$R:$R,'EFICIÊNCIA 1º ETAPA'!$B8,'15M'!$U:$U))</f>
        <v>340</v>
      </c>
      <c r="V8" s="45">
        <f>IF(B8="","",SUMIF('15F'!$R:$R,'EFICIÊNCIA 1º ETAPA'!$B8,'15F'!$U:$U))</f>
        <v>340</v>
      </c>
      <c r="W8" s="45">
        <f t="shared" ref="W8:W36" si="9">SUM(U8:V8)</f>
        <v>680</v>
      </c>
      <c r="X8" s="94" t="s">
        <v>214</v>
      </c>
      <c r="Y8" s="94">
        <v>700</v>
      </c>
      <c r="Z8" s="101"/>
      <c r="AA8" s="45">
        <f>IF($B8="","",SUMIF('17M'!$R:$R,'EFICIÊNCIA 1º ETAPA'!$B8,'17M'!$U:$U))</f>
        <v>300</v>
      </c>
      <c r="AB8" s="45">
        <f>IF(B8="","",SUMIF('17F'!$R:$R,'EFICIÊNCIA 1º ETAPA'!$B8,'17F'!$U:$U))</f>
        <v>640</v>
      </c>
      <c r="AC8" s="45">
        <f t="shared" ref="AC8:AC36" si="10">SUM(AA8:AB8)</f>
        <v>940</v>
      </c>
      <c r="AD8" s="94" t="s">
        <v>221</v>
      </c>
      <c r="AE8" s="94">
        <v>1000</v>
      </c>
      <c r="AF8" s="112"/>
      <c r="AG8" s="106">
        <f t="shared" ref="AG8:AG17" si="11">SUM(AE8,Y8,S8,M8,G8)</f>
        <v>3000</v>
      </c>
      <c r="AH8" s="47">
        <f t="shared" si="0"/>
        <v>7620.08</v>
      </c>
      <c r="AI8" s="47">
        <f t="shared" si="1"/>
        <v>600</v>
      </c>
      <c r="AJ8" s="48">
        <f t="shared" si="2"/>
        <v>7620</v>
      </c>
      <c r="AK8" s="47">
        <f t="shared" ref="AK8:AK36" si="12">IF(AJ8="","",LARGE($AH:$AH,AL8))</f>
        <v>14430.09</v>
      </c>
      <c r="AL8" s="47">
        <v>2</v>
      </c>
      <c r="AM8" s="46"/>
      <c r="AN8" s="49">
        <f t="shared" si="3"/>
        <v>2</v>
      </c>
      <c r="AO8" s="50" t="str">
        <f t="shared" ref="AO8:AO36" si="13">IF(AN8="","","LUGAR")</f>
        <v>LUGAR</v>
      </c>
      <c r="AP8" s="51">
        <f t="shared" si="4"/>
        <v>400</v>
      </c>
      <c r="AQ8" s="52">
        <f t="shared" si="5"/>
        <v>14430</v>
      </c>
    </row>
    <row r="9" spans="2:43" ht="24.75" customHeight="1" x14ac:dyDescent="0.25">
      <c r="B9" s="37" t="s">
        <v>52</v>
      </c>
      <c r="C9" s="45">
        <f>IF($B9="","",SUMIF('09M'!$R:$R,'EFICIÊNCIA 1º ETAPA'!$B9,'09M'!$U:$U))</f>
        <v>320</v>
      </c>
      <c r="D9" s="45">
        <f>IF(B9="","",SUMIF('09F'!$R:$R,'EFICIÊNCIA 1º ETAPA'!$B9,'09F'!$U:$U))</f>
        <v>400</v>
      </c>
      <c r="E9" s="45">
        <f t="shared" si="6"/>
        <v>720</v>
      </c>
      <c r="F9" s="94" t="s">
        <v>216</v>
      </c>
      <c r="G9" s="94">
        <v>600</v>
      </c>
      <c r="H9" s="101"/>
      <c r="I9" s="45">
        <f>IF($B9="","",SUMIF('11M'!$R:$R,'EFICIÊNCIA 1º ETAPA'!$B9,'11M'!$U:$U))</f>
        <v>750</v>
      </c>
      <c r="J9" s="45">
        <f>IF(B9="","",SUMIF('11F'!$R:$R,'EFICIÊNCIA 1º ETAPA'!$B9,'11F'!$U:$U))</f>
        <v>400</v>
      </c>
      <c r="K9" s="45">
        <f t="shared" si="7"/>
        <v>1150</v>
      </c>
      <c r="L9" s="94" t="s">
        <v>214</v>
      </c>
      <c r="M9" s="94">
        <v>700</v>
      </c>
      <c r="N9" s="101"/>
      <c r="O9" s="45">
        <f>IF($B9="","",SUMIF('13M'!$R:$R,'EFICIÊNCIA 1º ETAPA'!$B9,'13M'!$U:$U))</f>
        <v>1865</v>
      </c>
      <c r="P9" s="45">
        <f>IF(B9="","",SUMIF('13F'!$R:$R,'EFICIÊNCIA 1º ETAPA'!$B9,'13F'!$U:$U))</f>
        <v>710</v>
      </c>
      <c r="Q9" s="45">
        <f t="shared" si="8"/>
        <v>2575</v>
      </c>
      <c r="R9" s="94" t="s">
        <v>221</v>
      </c>
      <c r="S9" s="94">
        <v>1000</v>
      </c>
      <c r="T9" s="101"/>
      <c r="U9" s="45">
        <f>IF($B9="","",SUMIF('15M'!$R:$R,'EFICIÊNCIA 1º ETAPA'!$B9,'15M'!$U:$U))</f>
        <v>480</v>
      </c>
      <c r="V9" s="45">
        <f>IF(B9="","",SUMIF('15F'!$R:$R,'EFICIÊNCIA 1º ETAPA'!$B9,'15F'!$U:$U))</f>
        <v>400</v>
      </c>
      <c r="W9" s="45">
        <f t="shared" si="9"/>
        <v>880</v>
      </c>
      <c r="X9" s="94" t="s">
        <v>219</v>
      </c>
      <c r="Y9" s="94">
        <v>800</v>
      </c>
      <c r="Z9" s="101"/>
      <c r="AA9" s="45">
        <f>IF($B9="","",SUMIF('17M'!$R:$R,'EFICIÊNCIA 1º ETAPA'!$B9,'17M'!$U:$U))</f>
        <v>280</v>
      </c>
      <c r="AB9" s="45">
        <f>IF(B9="","",SUMIF('17F'!$R:$R,'EFICIÊNCIA 1º ETAPA'!$B9,'17F'!$U:$U))</f>
        <v>400</v>
      </c>
      <c r="AC9" s="45">
        <f t="shared" si="10"/>
        <v>680</v>
      </c>
      <c r="AD9" s="94" t="s">
        <v>214</v>
      </c>
      <c r="AE9" s="94">
        <v>700</v>
      </c>
      <c r="AF9" s="112"/>
      <c r="AG9" s="106">
        <f t="shared" si="11"/>
        <v>3800</v>
      </c>
      <c r="AH9" s="47">
        <f t="shared" si="0"/>
        <v>14430.09</v>
      </c>
      <c r="AI9" s="47">
        <f t="shared" si="1"/>
        <v>400</v>
      </c>
      <c r="AJ9" s="48">
        <f t="shared" si="2"/>
        <v>14430</v>
      </c>
      <c r="AK9" s="47">
        <f t="shared" si="12"/>
        <v>10520.11</v>
      </c>
      <c r="AL9" s="47">
        <v>3</v>
      </c>
      <c r="AM9" s="46"/>
      <c r="AN9" s="49">
        <f t="shared" si="3"/>
        <v>3</v>
      </c>
      <c r="AO9" s="50" t="str">
        <f t="shared" si="13"/>
        <v>LUGAR</v>
      </c>
      <c r="AP9" s="51">
        <f t="shared" si="4"/>
        <v>300</v>
      </c>
      <c r="AQ9" s="52">
        <f t="shared" si="5"/>
        <v>10520</v>
      </c>
    </row>
    <row r="10" spans="2:43" ht="24.75" customHeight="1" x14ac:dyDescent="0.25">
      <c r="B10" s="37" t="s">
        <v>43</v>
      </c>
      <c r="C10" s="45">
        <f>IF($B10="","",SUMIF('09M'!$R:$R,'EFICIÊNCIA 1º ETAPA'!$B10,'09M'!$U:$U))</f>
        <v>130</v>
      </c>
      <c r="D10" s="45">
        <f>IF(B10="","",SUMIF('09F'!$R:$R,'EFICIÊNCIA 1º ETAPA'!$B10,'09F'!$U:$U))</f>
        <v>0</v>
      </c>
      <c r="E10" s="45">
        <f t="shared" si="6"/>
        <v>130</v>
      </c>
      <c r="F10" s="94" t="s">
        <v>223</v>
      </c>
      <c r="G10" s="94">
        <v>100</v>
      </c>
      <c r="H10" s="101"/>
      <c r="I10" s="45">
        <f>IF($B10="","",SUMIF('11M'!$R:$R,'EFICIÊNCIA 1º ETAPA'!$B10,'11M'!$U:$U))</f>
        <v>500</v>
      </c>
      <c r="J10" s="45">
        <f>IF(B10="","",SUMIF('11F'!$R:$R,'EFICIÊNCIA 1º ETAPA'!$B10,'11F'!$U:$U))</f>
        <v>0</v>
      </c>
      <c r="K10" s="45">
        <f t="shared" si="7"/>
        <v>500</v>
      </c>
      <c r="L10" s="94" t="s">
        <v>215</v>
      </c>
      <c r="M10" s="94">
        <v>500</v>
      </c>
      <c r="N10" s="101"/>
      <c r="O10" s="45">
        <f>IF($B10="","",SUMIF('13M'!$R:$R,'EFICIÊNCIA 1º ETAPA'!$B10,'13M'!$U:$U))</f>
        <v>190</v>
      </c>
      <c r="P10" s="45">
        <f>IF(B10="","",SUMIF('13F'!$R:$R,'EFICIÊNCIA 1º ETAPA'!$B10,'13F'!$U:$U))</f>
        <v>0</v>
      </c>
      <c r="Q10" s="45">
        <f t="shared" si="8"/>
        <v>190</v>
      </c>
      <c r="R10" s="94" t="s">
        <v>218</v>
      </c>
      <c r="S10" s="94">
        <v>400</v>
      </c>
      <c r="T10" s="101"/>
      <c r="U10" s="45">
        <f>IF($B10="","",SUMIF('15M'!$R:$R,'EFICIÊNCIA 1º ETAPA'!$B10,'15M'!$U:$U))</f>
        <v>0</v>
      </c>
      <c r="V10" s="45">
        <f>IF(B10="","",SUMIF('15F'!$R:$R,'EFICIÊNCIA 1º ETAPA'!$B10,'15F'!$U:$U))</f>
        <v>0</v>
      </c>
      <c r="W10" s="45">
        <f t="shared" si="9"/>
        <v>0</v>
      </c>
      <c r="X10" s="45"/>
      <c r="Y10" s="45"/>
      <c r="Z10" s="101"/>
      <c r="AA10" s="45">
        <f>IF($B10="","",SUMIF('17M'!$R:$R,'EFICIÊNCIA 1º ETAPA'!$B10,'17M'!$U:$U))</f>
        <v>0</v>
      </c>
      <c r="AB10" s="45">
        <f>IF(B10="","",SUMIF('17F'!$R:$R,'EFICIÊNCIA 1º ETAPA'!$B10,'17F'!$U:$U))</f>
        <v>0</v>
      </c>
      <c r="AC10" s="45">
        <f t="shared" si="10"/>
        <v>0</v>
      </c>
      <c r="AD10" s="106"/>
      <c r="AE10" s="106"/>
      <c r="AF10" s="46"/>
      <c r="AG10" s="106">
        <f t="shared" si="11"/>
        <v>1000</v>
      </c>
      <c r="AH10" s="47">
        <f t="shared" si="0"/>
        <v>2640.1</v>
      </c>
      <c r="AI10" s="47">
        <f t="shared" si="1"/>
        <v>0</v>
      </c>
      <c r="AJ10" s="48">
        <f t="shared" si="2"/>
        <v>2640</v>
      </c>
      <c r="AK10" s="47">
        <f t="shared" si="12"/>
        <v>7620.08</v>
      </c>
      <c r="AL10" s="47">
        <v>4</v>
      </c>
      <c r="AM10" s="46"/>
      <c r="AN10" s="49">
        <f t="shared" si="3"/>
        <v>4</v>
      </c>
      <c r="AO10" s="50" t="str">
        <f t="shared" si="13"/>
        <v>LUGAR</v>
      </c>
      <c r="AP10" s="51">
        <f t="shared" si="4"/>
        <v>600</v>
      </c>
      <c r="AQ10" s="52">
        <f t="shared" si="5"/>
        <v>7620</v>
      </c>
    </row>
    <row r="11" spans="2:43" ht="24.75" customHeight="1" x14ac:dyDescent="0.25">
      <c r="B11" s="37" t="s">
        <v>53</v>
      </c>
      <c r="C11" s="45">
        <f>IF($B11="","",SUMIF('09M'!$R:$R,'EFICIÊNCIA 1º ETAPA'!$B11,'09M'!$U:$U))</f>
        <v>205</v>
      </c>
      <c r="D11" s="45">
        <f>IF(B11="","",SUMIF('09F'!$R:$R,'EFICIÊNCIA 1º ETAPA'!$B11,'09F'!$U:$U))</f>
        <v>300</v>
      </c>
      <c r="E11" s="45">
        <f t="shared" si="6"/>
        <v>505</v>
      </c>
      <c r="F11" s="94" t="s">
        <v>218</v>
      </c>
      <c r="G11" s="94">
        <v>400</v>
      </c>
      <c r="H11" s="101"/>
      <c r="I11" s="45">
        <f>IF($B11="","",SUMIF('11M'!$R:$R,'EFICIÊNCIA 1º ETAPA'!$B11,'11M'!$U:$U))</f>
        <v>850</v>
      </c>
      <c r="J11" s="45">
        <f>IF(B11="","",SUMIF('11F'!$R:$R,'EFICIÊNCIA 1º ETAPA'!$B11,'11F'!$U:$U))</f>
        <v>1275</v>
      </c>
      <c r="K11" s="45">
        <f t="shared" si="7"/>
        <v>2125</v>
      </c>
      <c r="L11" s="94" t="s">
        <v>221</v>
      </c>
      <c r="M11" s="94">
        <v>1000</v>
      </c>
      <c r="N11" s="101"/>
      <c r="O11" s="45">
        <f>IF($B11="","",SUMIF('13M'!$R:$R,'EFICIÊNCIA 1º ETAPA'!$B11,'13M'!$U:$U))</f>
        <v>180</v>
      </c>
      <c r="P11" s="45">
        <f>IF(B11="","",SUMIF('13F'!$R:$R,'EFICIÊNCIA 1º ETAPA'!$B11,'13F'!$U:$U))</f>
        <v>280</v>
      </c>
      <c r="Q11" s="45">
        <f t="shared" si="8"/>
        <v>460</v>
      </c>
      <c r="R11" s="94" t="s">
        <v>216</v>
      </c>
      <c r="S11" s="94">
        <v>600</v>
      </c>
      <c r="T11" s="101"/>
      <c r="U11" s="45">
        <f>IF($B11="","",SUMIF('15M'!$R:$R,'EFICIÊNCIA 1º ETAPA'!$B11,'15M'!$U:$U))</f>
        <v>670</v>
      </c>
      <c r="V11" s="45">
        <f>IF(B11="","",SUMIF('15F'!$R:$R,'EFICIÊNCIA 1º ETAPA'!$B11,'15F'!$U:$U))</f>
        <v>0</v>
      </c>
      <c r="W11" s="45">
        <f t="shared" si="9"/>
        <v>670</v>
      </c>
      <c r="X11" s="94" t="s">
        <v>216</v>
      </c>
      <c r="Y11" s="94">
        <v>600</v>
      </c>
      <c r="Z11" s="101"/>
      <c r="AA11" s="45">
        <f>IF($B11="","",SUMIF('17M'!$R:$R,'EFICIÊNCIA 1º ETAPA'!$B11,'17M'!$U:$U))</f>
        <v>400</v>
      </c>
      <c r="AB11" s="45">
        <f>IF(B11="","",SUMIF('17F'!$R:$R,'EFICIÊNCIA 1º ETAPA'!$B11,'17F'!$U:$U))</f>
        <v>0</v>
      </c>
      <c r="AC11" s="45">
        <f t="shared" si="10"/>
        <v>400</v>
      </c>
      <c r="AD11" s="94" t="s">
        <v>215</v>
      </c>
      <c r="AE11" s="94">
        <v>500</v>
      </c>
      <c r="AF11" s="112"/>
      <c r="AG11" s="106">
        <f t="shared" si="11"/>
        <v>3100</v>
      </c>
      <c r="AH11" s="47">
        <f t="shared" si="0"/>
        <v>10520.11</v>
      </c>
      <c r="AI11" s="47">
        <f t="shared" si="1"/>
        <v>300</v>
      </c>
      <c r="AJ11" s="48">
        <f t="shared" si="2"/>
        <v>10520</v>
      </c>
      <c r="AK11" s="47">
        <f t="shared" si="12"/>
        <v>5900.07</v>
      </c>
      <c r="AL11" s="47">
        <v>5</v>
      </c>
      <c r="AM11" s="46"/>
      <c r="AN11" s="49">
        <f t="shared" si="3"/>
        <v>5</v>
      </c>
      <c r="AO11" s="50" t="str">
        <f t="shared" si="13"/>
        <v>LUGAR</v>
      </c>
      <c r="AP11" s="51">
        <f t="shared" si="4"/>
        <v>340</v>
      </c>
      <c r="AQ11" s="52">
        <f t="shared" si="5"/>
        <v>5900</v>
      </c>
    </row>
    <row r="12" spans="2:43" ht="24.75" customHeight="1" x14ac:dyDescent="0.25">
      <c r="B12" s="37" t="s">
        <v>54</v>
      </c>
      <c r="C12" s="45">
        <f>IF($B12="","",SUMIF('09M'!$R:$R,'EFICIÊNCIA 1º ETAPA'!$B12,'09M'!$U:$U))</f>
        <v>0</v>
      </c>
      <c r="D12" s="45">
        <f>IF(B12="","",SUMIF('09F'!$R:$R,'EFICIÊNCIA 1º ETAPA'!$B12,'09F'!$U:$U))</f>
        <v>0</v>
      </c>
      <c r="E12" s="45">
        <f t="shared" si="6"/>
        <v>0</v>
      </c>
      <c r="F12" s="94"/>
      <c r="G12" s="94"/>
      <c r="H12" s="101"/>
      <c r="I12" s="45">
        <f>IF($B12="","",SUMIF('11M'!$R:$R,'EFICIÊNCIA 1º ETAPA'!$B12,'11M'!$U:$U))</f>
        <v>0</v>
      </c>
      <c r="J12" s="45">
        <f>IF(B12="","",SUMIF('11F'!$R:$R,'EFICIÊNCIA 1º ETAPA'!$B12,'11F'!$U:$U))</f>
        <v>0</v>
      </c>
      <c r="K12" s="45">
        <f t="shared" si="7"/>
        <v>0</v>
      </c>
      <c r="L12" s="45"/>
      <c r="M12" s="45"/>
      <c r="N12" s="101"/>
      <c r="O12" s="45">
        <f>IF($B12="","",SUMIF('13M'!$R:$R,'EFICIÊNCIA 1º ETAPA'!$B12,'13M'!$U:$U))</f>
        <v>0</v>
      </c>
      <c r="P12" s="45">
        <f>IF(B12="","",SUMIF('13F'!$R:$R,'EFICIÊNCIA 1º ETAPA'!$B12,'13F'!$U:$U))</f>
        <v>0</v>
      </c>
      <c r="Q12" s="45">
        <f t="shared" si="8"/>
        <v>0</v>
      </c>
      <c r="R12" s="45"/>
      <c r="S12" s="45"/>
      <c r="T12" s="101"/>
      <c r="U12" s="45">
        <f>IF($B12="","",SUMIF('15M'!$R:$R,'EFICIÊNCIA 1º ETAPA'!$B12,'15M'!$U:$U))</f>
        <v>0</v>
      </c>
      <c r="V12" s="45">
        <f>IF(B12="","",SUMIF('15F'!$R:$R,'EFICIÊNCIA 1º ETAPA'!$B12,'15F'!$U:$U))</f>
        <v>0</v>
      </c>
      <c r="W12" s="45">
        <f t="shared" si="9"/>
        <v>0</v>
      </c>
      <c r="X12" s="45"/>
      <c r="Y12" s="45"/>
      <c r="Z12" s="101"/>
      <c r="AA12" s="45">
        <f>IF($B12="","",SUMIF('17M'!$R:$R,'EFICIÊNCIA 1º ETAPA'!$B12,'17M'!$U:$U))</f>
        <v>640</v>
      </c>
      <c r="AB12" s="45">
        <f>IF(B12="","",SUMIF('17F'!$R:$R,'EFICIÊNCIA 1º ETAPA'!$B12,'17F'!$U:$U))</f>
        <v>0</v>
      </c>
      <c r="AC12" s="45">
        <f t="shared" si="10"/>
        <v>640</v>
      </c>
      <c r="AD12" s="94" t="s">
        <v>216</v>
      </c>
      <c r="AE12" s="94">
        <v>600</v>
      </c>
      <c r="AF12" s="112"/>
      <c r="AG12" s="106">
        <f t="shared" si="11"/>
        <v>600</v>
      </c>
      <c r="AH12" s="47">
        <f t="shared" si="0"/>
        <v>640.12</v>
      </c>
      <c r="AI12" s="47">
        <f t="shared" si="1"/>
        <v>0</v>
      </c>
      <c r="AJ12" s="48">
        <f t="shared" si="2"/>
        <v>640</v>
      </c>
      <c r="AK12" s="47">
        <f t="shared" si="12"/>
        <v>4360.13</v>
      </c>
      <c r="AL12" s="47">
        <v>6</v>
      </c>
      <c r="AM12" s="46"/>
      <c r="AN12" s="49">
        <f t="shared" si="3"/>
        <v>6</v>
      </c>
      <c r="AO12" s="50" t="str">
        <f t="shared" si="13"/>
        <v>LUGAR</v>
      </c>
      <c r="AP12" s="51">
        <f t="shared" si="4"/>
        <v>0</v>
      </c>
      <c r="AQ12" s="52">
        <f t="shared" si="5"/>
        <v>4360</v>
      </c>
    </row>
    <row r="13" spans="2:43" ht="24.75" customHeight="1" x14ac:dyDescent="0.25">
      <c r="B13" s="37" t="s">
        <v>44</v>
      </c>
      <c r="C13" s="45">
        <f>IF($B13="","",SUMIF('09M'!$R:$R,'EFICIÊNCIA 1º ETAPA'!$B13,'09M'!$U:$U))</f>
        <v>940</v>
      </c>
      <c r="D13" s="45">
        <f>IF(B13="","",SUMIF('09F'!$R:$R,'EFICIÊNCIA 1º ETAPA'!$B13,'09F'!$U:$U))</f>
        <v>0</v>
      </c>
      <c r="E13" s="45">
        <f t="shared" si="6"/>
        <v>940</v>
      </c>
      <c r="F13" s="94" t="s">
        <v>219</v>
      </c>
      <c r="G13" s="94">
        <v>800</v>
      </c>
      <c r="H13" s="101"/>
      <c r="I13" s="45">
        <f>IF($B13="","",SUMIF('11M'!$R:$R,'EFICIÊNCIA 1º ETAPA'!$B13,'11M'!$U:$U))</f>
        <v>0</v>
      </c>
      <c r="J13" s="45">
        <f>IF(B13="","",SUMIF('11F'!$R:$R,'EFICIÊNCIA 1º ETAPA'!$B13,'11F'!$U:$U))</f>
        <v>0</v>
      </c>
      <c r="K13" s="45">
        <f t="shared" si="7"/>
        <v>0</v>
      </c>
      <c r="L13" s="45"/>
      <c r="M13" s="45"/>
      <c r="N13" s="101"/>
      <c r="O13" s="45">
        <f>IF($B13="","",SUMIF('13M'!$R:$R,'EFICIÊNCIA 1º ETAPA'!$B13,'13M'!$U:$U))</f>
        <v>250</v>
      </c>
      <c r="P13" s="45">
        <f>IF(B13="","",SUMIF('13F'!$R:$R,'EFICIÊNCIA 1º ETAPA'!$B13,'13F'!$U:$U))</f>
        <v>0</v>
      </c>
      <c r="Q13" s="45">
        <f t="shared" si="8"/>
        <v>250</v>
      </c>
      <c r="R13" s="94" t="s">
        <v>215</v>
      </c>
      <c r="S13" s="94">
        <v>500</v>
      </c>
      <c r="T13" s="101"/>
      <c r="U13" s="45">
        <f>IF($B13="","",SUMIF('15M'!$R:$R,'EFICIÊNCIA 1º ETAPA'!$B13,'15M'!$U:$U))</f>
        <v>140</v>
      </c>
      <c r="V13" s="45">
        <f>IF(B13="","",SUMIF('15F'!$R:$R,'EFICIÊNCIA 1º ETAPA'!$B13,'15F'!$U:$U))</f>
        <v>0</v>
      </c>
      <c r="W13" s="45">
        <f t="shared" si="9"/>
        <v>140</v>
      </c>
      <c r="X13" s="94" t="s">
        <v>218</v>
      </c>
      <c r="Y13" s="94">
        <v>400</v>
      </c>
      <c r="Z13" s="101"/>
      <c r="AA13" s="45">
        <f>IF($B13="","",SUMIF('17M'!$R:$R,'EFICIÊNCIA 1º ETAPA'!$B13,'17M'!$U:$U))</f>
        <v>0</v>
      </c>
      <c r="AB13" s="45">
        <f>IF(B13="","",SUMIF('17F'!$R:$R,'EFICIÊNCIA 1º ETAPA'!$B13,'17F'!$U:$U))</f>
        <v>0</v>
      </c>
      <c r="AC13" s="45">
        <f t="shared" si="10"/>
        <v>0</v>
      </c>
      <c r="AD13" s="106"/>
      <c r="AE13" s="106"/>
      <c r="AF13" s="46"/>
      <c r="AG13" s="106">
        <f t="shared" si="11"/>
        <v>1700</v>
      </c>
      <c r="AH13" s="47">
        <f t="shared" si="0"/>
        <v>4360.13</v>
      </c>
      <c r="AI13" s="47">
        <f t="shared" si="1"/>
        <v>0</v>
      </c>
      <c r="AJ13" s="48">
        <f t="shared" si="2"/>
        <v>4360</v>
      </c>
      <c r="AK13" s="47">
        <f t="shared" si="12"/>
        <v>3870.17</v>
      </c>
      <c r="AL13" s="47">
        <v>7</v>
      </c>
      <c r="AM13" s="46"/>
      <c r="AN13" s="49">
        <f t="shared" si="3"/>
        <v>7</v>
      </c>
      <c r="AO13" s="50" t="str">
        <f t="shared" si="13"/>
        <v>LUGAR</v>
      </c>
      <c r="AP13" s="51">
        <f t="shared" si="4"/>
        <v>0</v>
      </c>
      <c r="AQ13" s="52">
        <f t="shared" si="5"/>
        <v>3870</v>
      </c>
    </row>
    <row r="14" spans="2:43" ht="24.75" customHeight="1" x14ac:dyDescent="0.25">
      <c r="B14" s="37" t="s">
        <v>40</v>
      </c>
      <c r="C14" s="45">
        <f>IF($B14="","",SUMIF('09M'!$R:$R,'EFICIÊNCIA 1º ETAPA'!$B14,'09M'!$U:$U))</f>
        <v>0</v>
      </c>
      <c r="D14" s="45">
        <f>IF(B14="","",SUMIF('09F'!$R:$R,'EFICIÊNCIA 1º ETAPA'!$B14,'09F'!$U:$U))</f>
        <v>0</v>
      </c>
      <c r="E14" s="45">
        <f t="shared" si="6"/>
        <v>0</v>
      </c>
      <c r="F14" s="94"/>
      <c r="G14" s="94"/>
      <c r="H14" s="101"/>
      <c r="I14" s="45">
        <f>IF($B14="","",SUMIF('11M'!$R:$R,'EFICIÊNCIA 1º ETAPA'!$B14,'11M'!$U:$U))</f>
        <v>45</v>
      </c>
      <c r="J14" s="45">
        <f>IF(B14="","",SUMIF('11F'!$R:$R,'EFICIÊNCIA 1º ETAPA'!$B14,'11F'!$U:$U))</f>
        <v>0</v>
      </c>
      <c r="K14" s="45">
        <f t="shared" si="7"/>
        <v>45</v>
      </c>
      <c r="L14" s="94" t="s">
        <v>217</v>
      </c>
      <c r="M14" s="94">
        <v>200</v>
      </c>
      <c r="N14" s="101"/>
      <c r="O14" s="45">
        <f>IF($B14="","",SUMIF('13M'!$R:$R,'EFICIÊNCIA 1º ETAPA'!$B14,'13M'!$U:$U))</f>
        <v>50</v>
      </c>
      <c r="P14" s="45">
        <f>IF(B14="","",SUMIF('13F'!$R:$R,'EFICIÊNCIA 1º ETAPA'!$B14,'13F'!$U:$U))</f>
        <v>0</v>
      </c>
      <c r="Q14" s="45">
        <f t="shared" si="8"/>
        <v>50</v>
      </c>
      <c r="R14" s="94" t="s">
        <v>223</v>
      </c>
      <c r="S14" s="94">
        <v>100</v>
      </c>
      <c r="T14" s="101"/>
      <c r="U14" s="45">
        <f>IF($B14="","",SUMIF('15M'!$R:$R,'EFICIÊNCIA 1º ETAPA'!$B14,'15M'!$U:$U))</f>
        <v>0</v>
      </c>
      <c r="V14" s="45">
        <f>IF(B14="","",SUMIF('15F'!$R:$R,'EFICIÊNCIA 1º ETAPA'!$B14,'15F'!$U:$U))</f>
        <v>0</v>
      </c>
      <c r="W14" s="45">
        <f t="shared" si="9"/>
        <v>0</v>
      </c>
      <c r="X14" s="45"/>
      <c r="Y14" s="45"/>
      <c r="Z14" s="101"/>
      <c r="AA14" s="45">
        <f>IF($B14="","",SUMIF('17M'!$R:$R,'EFICIÊNCIA 1º ETAPA'!$B14,'17M'!$U:$U))</f>
        <v>0</v>
      </c>
      <c r="AB14" s="45">
        <f>IF(B14="","",SUMIF('17F'!$R:$R,'EFICIÊNCIA 1º ETAPA'!$B14,'17F'!$U:$U))</f>
        <v>0</v>
      </c>
      <c r="AC14" s="45">
        <f t="shared" si="10"/>
        <v>0</v>
      </c>
      <c r="AD14" s="106"/>
      <c r="AE14" s="106"/>
      <c r="AF14" s="46"/>
      <c r="AG14" s="106">
        <f t="shared" si="11"/>
        <v>300</v>
      </c>
      <c r="AH14" s="47">
        <f t="shared" si="0"/>
        <v>490.14</v>
      </c>
      <c r="AI14" s="47">
        <f t="shared" si="1"/>
        <v>0</v>
      </c>
      <c r="AJ14" s="48">
        <f t="shared" si="2"/>
        <v>490</v>
      </c>
      <c r="AK14" s="47">
        <f t="shared" si="12"/>
        <v>2640.1</v>
      </c>
      <c r="AL14" s="47">
        <v>8</v>
      </c>
      <c r="AM14" s="46"/>
      <c r="AN14" s="49">
        <f t="shared" si="3"/>
        <v>8</v>
      </c>
      <c r="AO14" s="50" t="str">
        <f t="shared" si="13"/>
        <v>LUGAR</v>
      </c>
      <c r="AP14" s="51">
        <f t="shared" si="4"/>
        <v>0</v>
      </c>
      <c r="AQ14" s="52">
        <f t="shared" si="5"/>
        <v>2640</v>
      </c>
    </row>
    <row r="15" spans="2:43" ht="24.75" customHeight="1" x14ac:dyDescent="0.25">
      <c r="B15" s="37" t="s">
        <v>55</v>
      </c>
      <c r="C15" s="45">
        <f>IF($B15="","",SUMIF('09M'!$R:$R,'EFICIÊNCIA 1º ETAPA'!$B15,'09M'!$U:$U))</f>
        <v>400</v>
      </c>
      <c r="D15" s="45">
        <f>IF(B15="","",SUMIF('09F'!$R:$R,'EFICIÊNCIA 1º ETAPA'!$B15,'09F'!$U:$U))</f>
        <v>0</v>
      </c>
      <c r="E15" s="45">
        <f t="shared" si="6"/>
        <v>400</v>
      </c>
      <c r="F15" s="94" t="s">
        <v>220</v>
      </c>
      <c r="G15" s="94">
        <v>300</v>
      </c>
      <c r="H15" s="101"/>
      <c r="I15" s="45">
        <f>IF($B15="","",SUMIF('11M'!$R:$R,'EFICIÊNCIA 1º ETAPA'!$B15,'11M'!$U:$U))</f>
        <v>0</v>
      </c>
      <c r="J15" s="45">
        <f>IF(B15="","",SUMIF('11F'!$R:$R,'EFICIÊNCIA 1º ETAPA'!$B15,'11F'!$U:$U))</f>
        <v>0</v>
      </c>
      <c r="K15" s="45">
        <f t="shared" si="7"/>
        <v>0</v>
      </c>
      <c r="L15" s="45"/>
      <c r="M15" s="45"/>
      <c r="N15" s="101"/>
      <c r="O15" s="45">
        <f>IF($B15="","",SUMIF('13M'!$R:$R,'EFICIÊNCIA 1º ETAPA'!$B15,'13M'!$U:$U))</f>
        <v>0</v>
      </c>
      <c r="P15" s="45">
        <f>IF(B15="","",SUMIF('13F'!$R:$R,'EFICIÊNCIA 1º ETAPA'!$B15,'13F'!$U:$U))</f>
        <v>0</v>
      </c>
      <c r="Q15" s="45">
        <f t="shared" si="8"/>
        <v>0</v>
      </c>
      <c r="R15" s="45"/>
      <c r="S15" s="45"/>
      <c r="T15" s="101"/>
      <c r="U15" s="45">
        <f>IF($B15="","",SUMIF('15M'!$R:$R,'EFICIÊNCIA 1º ETAPA'!$B15,'15M'!$U:$U))</f>
        <v>0</v>
      </c>
      <c r="V15" s="45">
        <f>IF(B15="","",SUMIF('15F'!$R:$R,'EFICIÊNCIA 1º ETAPA'!$B15,'15F'!$U:$U))</f>
        <v>0</v>
      </c>
      <c r="W15" s="45">
        <f t="shared" si="9"/>
        <v>0</v>
      </c>
      <c r="X15" s="45"/>
      <c r="Y15" s="45"/>
      <c r="Z15" s="101"/>
      <c r="AA15" s="45">
        <f>IF($B15="","",SUMIF('17M'!$R:$R,'EFICIÊNCIA 1º ETAPA'!$B15,'17M'!$U:$U))</f>
        <v>0</v>
      </c>
      <c r="AB15" s="45">
        <f>IF(B15="","",SUMIF('17F'!$R:$R,'EFICIÊNCIA 1º ETAPA'!$B15,'17F'!$U:$U))</f>
        <v>0</v>
      </c>
      <c r="AC15" s="45">
        <f t="shared" si="10"/>
        <v>0</v>
      </c>
      <c r="AD15" s="106"/>
      <c r="AE15" s="106"/>
      <c r="AF15" s="46"/>
      <c r="AG15" s="106">
        <f t="shared" si="11"/>
        <v>300</v>
      </c>
      <c r="AH15" s="47">
        <f t="shared" si="0"/>
        <v>1100.1500000000001</v>
      </c>
      <c r="AI15" s="47">
        <f t="shared" si="1"/>
        <v>0</v>
      </c>
      <c r="AJ15" s="48">
        <f t="shared" si="2"/>
        <v>1100</v>
      </c>
      <c r="AK15" s="47">
        <f t="shared" si="12"/>
        <v>1100.1500000000001</v>
      </c>
      <c r="AL15" s="47">
        <v>9</v>
      </c>
      <c r="AM15" s="46"/>
      <c r="AN15" s="49">
        <f t="shared" si="3"/>
        <v>9</v>
      </c>
      <c r="AO15" s="50" t="str">
        <f t="shared" si="13"/>
        <v>LUGAR</v>
      </c>
      <c r="AP15" s="51">
        <f t="shared" si="4"/>
        <v>0</v>
      </c>
      <c r="AQ15" s="52">
        <f t="shared" si="5"/>
        <v>1100</v>
      </c>
    </row>
    <row r="16" spans="2:43" ht="24.75" customHeight="1" x14ac:dyDescent="0.25">
      <c r="B16" s="37" t="s">
        <v>41</v>
      </c>
      <c r="C16" s="45">
        <f>IF($B16="","",SUMIF('09M'!$R:$R,'EFICIÊNCIA 1º ETAPA'!$B16,'09M'!$U:$U))</f>
        <v>1000</v>
      </c>
      <c r="D16" s="45">
        <f>IF(B16="","",SUMIF('09F'!$R:$R,'EFICIÊNCIA 1º ETAPA'!$B16,'09F'!$U:$U))</f>
        <v>320</v>
      </c>
      <c r="E16" s="45">
        <f t="shared" si="6"/>
        <v>1320</v>
      </c>
      <c r="F16" s="94" t="s">
        <v>221</v>
      </c>
      <c r="G16" s="94">
        <v>1000</v>
      </c>
      <c r="H16" s="101"/>
      <c r="I16" s="45">
        <f>IF($B16="","",SUMIF('11M'!$R:$R,'EFICIÊNCIA 1º ETAPA'!$B16,'11M'!$U:$U))</f>
        <v>965</v>
      </c>
      <c r="J16" s="45">
        <f>IF(B16="","",SUMIF('11F'!$R:$R,'EFICIÊNCIA 1º ETAPA'!$B16,'11F'!$U:$U))</f>
        <v>670</v>
      </c>
      <c r="K16" s="45">
        <f t="shared" si="7"/>
        <v>1635</v>
      </c>
      <c r="L16" s="94" t="s">
        <v>219</v>
      </c>
      <c r="M16" s="94">
        <v>800</v>
      </c>
      <c r="N16" s="101"/>
      <c r="O16" s="45">
        <f>IF($B16="","",SUMIF('13M'!$R:$R,'EFICIÊNCIA 1º ETAPA'!$B16,'13M'!$U:$U))</f>
        <v>600</v>
      </c>
      <c r="P16" s="45">
        <f>IF(B16="","",SUMIF('13F'!$R:$R,'EFICIÊNCIA 1º ETAPA'!$B16,'13F'!$U:$U))</f>
        <v>790</v>
      </c>
      <c r="Q16" s="45">
        <f t="shared" si="8"/>
        <v>1390</v>
      </c>
      <c r="R16" s="94" t="s">
        <v>219</v>
      </c>
      <c r="S16" s="94">
        <v>800</v>
      </c>
      <c r="T16" s="101"/>
      <c r="U16" s="45">
        <f>IF($B16="","",SUMIF('15M'!$R:$R,'EFICIÊNCIA 1º ETAPA'!$B16,'15M'!$U:$U))</f>
        <v>1060</v>
      </c>
      <c r="V16" s="45">
        <f>IF(B16="","",SUMIF('15F'!$R:$R,'EFICIÊNCIA 1º ETAPA'!$B16,'15F'!$U:$U))</f>
        <v>300</v>
      </c>
      <c r="W16" s="45">
        <f t="shared" si="9"/>
        <v>1360</v>
      </c>
      <c r="X16" s="94" t="s">
        <v>221</v>
      </c>
      <c r="Y16" s="94">
        <v>1000</v>
      </c>
      <c r="Z16" s="101"/>
      <c r="AA16" s="45">
        <f>IF($B16="","",SUMIF('17M'!$R:$R,'EFICIÊNCIA 1º ETAPA'!$B16,'17M'!$U:$U))</f>
        <v>610</v>
      </c>
      <c r="AB16" s="45">
        <f>IF(B16="","",SUMIF('17F'!$R:$R,'EFICIÊNCIA 1º ETAPA'!$B16,'17F'!$U:$U))</f>
        <v>280</v>
      </c>
      <c r="AC16" s="45">
        <f t="shared" si="10"/>
        <v>890</v>
      </c>
      <c r="AD16" s="94" t="s">
        <v>219</v>
      </c>
      <c r="AE16" s="94">
        <v>800</v>
      </c>
      <c r="AF16" s="112"/>
      <c r="AG16" s="106">
        <f t="shared" si="11"/>
        <v>4400</v>
      </c>
      <c r="AH16" s="47">
        <f t="shared" si="0"/>
        <v>15900.16</v>
      </c>
      <c r="AI16" s="47">
        <f t="shared" si="1"/>
        <v>320</v>
      </c>
      <c r="AJ16" s="48">
        <f t="shared" si="2"/>
        <v>15900</v>
      </c>
      <c r="AK16" s="47">
        <f t="shared" si="12"/>
        <v>640.12</v>
      </c>
      <c r="AL16" s="47">
        <v>10</v>
      </c>
      <c r="AM16" s="46"/>
      <c r="AN16" s="49">
        <f t="shared" si="3"/>
        <v>10</v>
      </c>
      <c r="AO16" s="50" t="str">
        <f t="shared" si="13"/>
        <v>LUGAR</v>
      </c>
      <c r="AP16" s="51">
        <f t="shared" si="4"/>
        <v>0</v>
      </c>
      <c r="AQ16" s="52">
        <f t="shared" si="5"/>
        <v>640</v>
      </c>
    </row>
    <row r="17" spans="2:43" ht="24.75" customHeight="1" x14ac:dyDescent="0.25">
      <c r="B17" s="37" t="s">
        <v>39</v>
      </c>
      <c r="C17" s="45">
        <f>IF($B17="","",SUMIF('09M'!$R:$R,'EFICIÊNCIA 1º ETAPA'!$B17,'09M'!$U:$U))</f>
        <v>395</v>
      </c>
      <c r="D17" s="45">
        <f>IF(B17="","",SUMIF('09F'!$R:$R,'EFICIÊNCIA 1º ETAPA'!$B17,'09F'!$U:$U))</f>
        <v>0</v>
      </c>
      <c r="E17" s="45">
        <f t="shared" si="6"/>
        <v>395</v>
      </c>
      <c r="F17" s="94" t="s">
        <v>217</v>
      </c>
      <c r="G17" s="94">
        <v>200</v>
      </c>
      <c r="H17" s="101"/>
      <c r="I17" s="45">
        <f>IF($B17="","",SUMIF('11M'!$R:$R,'EFICIÊNCIA 1º ETAPA'!$B17,'11M'!$U:$U))</f>
        <v>0</v>
      </c>
      <c r="J17" s="45">
        <f>IF(B17="","",SUMIF('11F'!$R:$R,'EFICIÊNCIA 1º ETAPA'!$B17,'11F'!$U:$U))</f>
        <v>430</v>
      </c>
      <c r="K17" s="45">
        <f t="shared" si="7"/>
        <v>430</v>
      </c>
      <c r="L17" s="45" t="s">
        <v>220</v>
      </c>
      <c r="M17" s="94">
        <v>300</v>
      </c>
      <c r="N17" s="101"/>
      <c r="O17" s="45">
        <f>IF($B17="","",SUMIF('13M'!$R:$R,'EFICIÊNCIA 1º ETAPA'!$B17,'13M'!$U:$U))</f>
        <v>510</v>
      </c>
      <c r="P17" s="45">
        <f>IF(B17="","",SUMIF('13F'!$R:$R,'EFICIÊNCIA 1º ETAPA'!$B17,'13F'!$U:$U))</f>
        <v>0</v>
      </c>
      <c r="Q17" s="45">
        <f t="shared" si="8"/>
        <v>510</v>
      </c>
      <c r="R17" s="45" t="s">
        <v>214</v>
      </c>
      <c r="S17" s="45">
        <v>700</v>
      </c>
      <c r="T17" s="101"/>
      <c r="U17" s="45">
        <f>IF($B17="","",SUMIF('15M'!$R:$R,'EFICIÊNCIA 1º ETAPA'!$B17,'15M'!$U:$U))</f>
        <v>0</v>
      </c>
      <c r="V17" s="45">
        <f>IF(B17="","",SUMIF('15F'!$R:$R,'EFICIÊNCIA 1º ETAPA'!$B17,'15F'!$U:$U))</f>
        <v>0</v>
      </c>
      <c r="W17" s="45">
        <f t="shared" si="9"/>
        <v>0</v>
      </c>
      <c r="X17" s="45"/>
      <c r="Y17" s="45"/>
      <c r="Z17" s="101"/>
      <c r="AA17" s="45">
        <f>IF($B17="","",SUMIF('17M'!$R:$R,'EFICIÊNCIA 1º ETAPA'!$B17,'17M'!$U:$U))</f>
        <v>0</v>
      </c>
      <c r="AB17" s="45">
        <f>IF(B17="","",SUMIF('17F'!$R:$R,'EFICIÊNCIA 1º ETAPA'!$B17,'17F'!$U:$U))</f>
        <v>0</v>
      </c>
      <c r="AC17" s="45">
        <f t="shared" si="10"/>
        <v>0</v>
      </c>
      <c r="AD17" s="106"/>
      <c r="AE17" s="106"/>
      <c r="AF17" s="46"/>
      <c r="AG17" s="106">
        <f t="shared" si="11"/>
        <v>1200</v>
      </c>
      <c r="AH17" s="47">
        <f t="shared" si="0"/>
        <v>3870.17</v>
      </c>
      <c r="AI17" s="47">
        <f t="shared" si="1"/>
        <v>0</v>
      </c>
      <c r="AJ17" s="48">
        <f t="shared" si="2"/>
        <v>3870</v>
      </c>
      <c r="AK17" s="47">
        <f t="shared" si="12"/>
        <v>490.14</v>
      </c>
      <c r="AL17" s="47">
        <v>11</v>
      </c>
      <c r="AM17" s="46"/>
      <c r="AN17" s="49">
        <f t="shared" si="3"/>
        <v>11</v>
      </c>
      <c r="AO17" s="50" t="str">
        <f t="shared" si="13"/>
        <v>LUGAR</v>
      </c>
      <c r="AP17" s="51">
        <f t="shared" si="4"/>
        <v>0</v>
      </c>
      <c r="AQ17" s="52">
        <f t="shared" si="5"/>
        <v>490</v>
      </c>
    </row>
    <row r="18" spans="2:43" ht="24.75" customHeight="1" x14ac:dyDescent="0.25">
      <c r="B18" s="37"/>
      <c r="C18" s="45" t="str">
        <f>IF($B18="","",SUMIF('09M'!$R:$R,'EFICIÊNCIA 1º ETAPA'!$B18,'09M'!$U:$U))</f>
        <v/>
      </c>
      <c r="D18" s="45" t="str">
        <f>IF(B18="","",SUMIF('09F'!$R:$R,'EFICIÊNCIA 1º ETAPA'!$B18,'09F'!$U:$U))</f>
        <v/>
      </c>
      <c r="E18" s="45">
        <f t="shared" si="6"/>
        <v>0</v>
      </c>
      <c r="F18" s="94"/>
      <c r="G18" s="94"/>
      <c r="H18" s="101"/>
      <c r="I18" s="45" t="str">
        <f>IF($B18="","",SUMIF('11M'!$R:$R,'EFICIÊNCIA 1º ETAPA'!$B18,'11M'!$U:$U))</f>
        <v/>
      </c>
      <c r="J18" s="45" t="str">
        <f>IF(B18="","",SUMIF('11F'!$R:$R,'EFICIÊNCIA 1º ETAPA'!$B18,'11F'!$U:$U))</f>
        <v/>
      </c>
      <c r="K18" s="45">
        <f t="shared" si="7"/>
        <v>0</v>
      </c>
      <c r="L18" s="45"/>
      <c r="M18" s="45"/>
      <c r="N18" s="101"/>
      <c r="O18" s="45" t="str">
        <f>IF($B18="","",SUMIF('13M'!$R:$R,'EFICIÊNCIA 1º ETAPA'!$B18,'13M'!$U:$U))</f>
        <v/>
      </c>
      <c r="P18" s="45" t="str">
        <f>IF(B18="","",SUMIF('13F'!$R:$R,'EFICIÊNCIA 1º ETAPA'!$B18,'13F'!$U:$U))</f>
        <v/>
      </c>
      <c r="Q18" s="45">
        <f t="shared" si="8"/>
        <v>0</v>
      </c>
      <c r="R18" s="45"/>
      <c r="S18" s="45"/>
      <c r="T18" s="101"/>
      <c r="U18" s="45" t="str">
        <f>IF($B18="","",SUMIF('15M'!$R:$R,'EFICIÊNCIA 1º ETAPA'!$B18,'15M'!$U:$U))</f>
        <v/>
      </c>
      <c r="V18" s="45" t="str">
        <f>IF(B18="","",SUMIF('15F'!$R:$R,'EFICIÊNCIA 1º ETAPA'!$B18,'15F'!$U:$U))</f>
        <v/>
      </c>
      <c r="W18" s="45">
        <f t="shared" si="9"/>
        <v>0</v>
      </c>
      <c r="X18" s="45"/>
      <c r="Y18" s="45"/>
      <c r="Z18" s="101"/>
      <c r="AA18" s="45" t="str">
        <f>IF($B18="","",SUMIF('17M'!$R:$R,'EFICIÊNCIA 1º ETAPA'!$B18,'17M'!$U:$U))</f>
        <v/>
      </c>
      <c r="AB18" s="45" t="str">
        <f>IF(B18="","",SUMIF('17F'!$R:$R,'EFICIÊNCIA 1º ETAPA'!$B18,'17F'!$U:$U))</f>
        <v/>
      </c>
      <c r="AC18" s="45">
        <f t="shared" si="10"/>
        <v>0</v>
      </c>
      <c r="AD18" s="106"/>
      <c r="AE18" s="106"/>
      <c r="AF18" s="46"/>
      <c r="AG18" s="106"/>
      <c r="AH18" s="47" t="str">
        <f t="shared" si="0"/>
        <v/>
      </c>
      <c r="AI18" s="47" t="str">
        <f t="shared" si="1"/>
        <v/>
      </c>
      <c r="AJ18" s="48" t="str">
        <f t="shared" si="2"/>
        <v/>
      </c>
      <c r="AK18" s="47" t="str">
        <f t="shared" si="12"/>
        <v/>
      </c>
      <c r="AL18" s="47">
        <v>12</v>
      </c>
      <c r="AM18" s="46"/>
      <c r="AN18" s="49" t="str">
        <f t="shared" si="3"/>
        <v/>
      </c>
      <c r="AO18" s="50" t="str">
        <f t="shared" si="13"/>
        <v/>
      </c>
      <c r="AP18" s="51" t="str">
        <f t="shared" si="4"/>
        <v/>
      </c>
      <c r="AQ18" s="52" t="str">
        <f t="shared" si="5"/>
        <v/>
      </c>
    </row>
    <row r="19" spans="2:43" ht="24.75" customHeight="1" x14ac:dyDescent="0.25">
      <c r="B19" s="37"/>
      <c r="C19" s="45" t="str">
        <f>IF($B19="","",SUMIF('09M'!$R:$R,'EFICIÊNCIA 1º ETAPA'!$B19,'09M'!$U:$U))</f>
        <v/>
      </c>
      <c r="D19" s="45" t="str">
        <f>IF(B19="","",SUMIF('09F'!$R:$R,'EFICIÊNCIA 1º ETAPA'!$B19,'09F'!$U:$U))</f>
        <v/>
      </c>
      <c r="E19" s="45">
        <f t="shared" si="6"/>
        <v>0</v>
      </c>
      <c r="F19" s="94"/>
      <c r="G19" s="94"/>
      <c r="H19" s="101"/>
      <c r="I19" s="45" t="str">
        <f>IF($B19="","",SUMIF('11M'!$R:$R,'EFICIÊNCIA 1º ETAPA'!$B19,'11M'!$U:$U))</f>
        <v/>
      </c>
      <c r="J19" s="45" t="str">
        <f>IF(B19="","",SUMIF('11F'!$R:$R,'EFICIÊNCIA 1º ETAPA'!$B19,'11F'!$U:$U))</f>
        <v/>
      </c>
      <c r="K19" s="45">
        <f t="shared" si="7"/>
        <v>0</v>
      </c>
      <c r="L19" s="45"/>
      <c r="M19" s="45"/>
      <c r="N19" s="101"/>
      <c r="O19" s="45" t="str">
        <f>IF($B19="","",SUMIF('13M'!$R:$R,'EFICIÊNCIA 1º ETAPA'!$B19,'13M'!$U:$U))</f>
        <v/>
      </c>
      <c r="P19" s="45" t="str">
        <f>IF(B19="","",SUMIF('13F'!$R:$R,'EFICIÊNCIA 1º ETAPA'!$B19,'13F'!$U:$U))</f>
        <v/>
      </c>
      <c r="Q19" s="45">
        <f t="shared" si="8"/>
        <v>0</v>
      </c>
      <c r="R19" s="45"/>
      <c r="S19" s="45"/>
      <c r="T19" s="101"/>
      <c r="U19" s="45" t="str">
        <f>IF($B19="","",SUMIF('15M'!$R:$R,'EFICIÊNCIA 1º ETAPA'!$B19,'15M'!$U:$U))</f>
        <v/>
      </c>
      <c r="V19" s="45" t="str">
        <f>IF(B19="","",SUMIF('15F'!$R:$R,'EFICIÊNCIA 1º ETAPA'!$B19,'15F'!$U:$U))</f>
        <v/>
      </c>
      <c r="W19" s="45">
        <f t="shared" si="9"/>
        <v>0</v>
      </c>
      <c r="X19" s="45"/>
      <c r="Y19" s="45"/>
      <c r="Z19" s="101"/>
      <c r="AA19" s="45" t="str">
        <f>IF($B19="","",SUMIF('17M'!$R:$R,'EFICIÊNCIA 1º ETAPA'!$B19,'17M'!$U:$U))</f>
        <v/>
      </c>
      <c r="AB19" s="45" t="str">
        <f>IF(B19="","",SUMIF('17F'!$R:$R,'EFICIÊNCIA 1º ETAPA'!$B19,'17F'!$U:$U))</f>
        <v/>
      </c>
      <c r="AC19" s="45">
        <f t="shared" si="10"/>
        <v>0</v>
      </c>
      <c r="AD19" s="106"/>
      <c r="AE19" s="106"/>
      <c r="AF19" s="46"/>
      <c r="AG19" s="106"/>
      <c r="AH19" s="47" t="str">
        <f t="shared" si="0"/>
        <v/>
      </c>
      <c r="AI19" s="47" t="str">
        <f t="shared" si="1"/>
        <v/>
      </c>
      <c r="AJ19" s="48" t="str">
        <f t="shared" si="2"/>
        <v/>
      </c>
      <c r="AK19" s="47" t="str">
        <f t="shared" si="12"/>
        <v/>
      </c>
      <c r="AL19" s="47">
        <v>13</v>
      </c>
      <c r="AM19" s="46"/>
      <c r="AN19" s="49" t="str">
        <f t="shared" si="3"/>
        <v/>
      </c>
      <c r="AO19" s="50" t="str">
        <f t="shared" si="13"/>
        <v/>
      </c>
      <c r="AP19" s="51" t="str">
        <f t="shared" si="4"/>
        <v/>
      </c>
      <c r="AQ19" s="52" t="str">
        <f t="shared" si="5"/>
        <v/>
      </c>
    </row>
    <row r="20" spans="2:43" ht="24.75" customHeight="1" x14ac:dyDescent="0.25">
      <c r="B20" s="37"/>
      <c r="C20" s="45" t="str">
        <f>IF($B20="","",SUMIF('09M'!$R:$R,'EFICIÊNCIA 1º ETAPA'!$B20,'09M'!$U:$U))</f>
        <v/>
      </c>
      <c r="D20" s="45" t="str">
        <f>IF(B20="","",SUMIF('09F'!$R:$R,'EFICIÊNCIA 1º ETAPA'!$B20,'09F'!$U:$U))</f>
        <v/>
      </c>
      <c r="E20" s="45">
        <f t="shared" si="6"/>
        <v>0</v>
      </c>
      <c r="F20" s="94"/>
      <c r="G20" s="94"/>
      <c r="H20" s="101"/>
      <c r="I20" s="45" t="str">
        <f>IF($B20="","",SUMIF('11M'!$R:$R,'EFICIÊNCIA 1º ETAPA'!$B20,'11M'!$U:$U))</f>
        <v/>
      </c>
      <c r="J20" s="45" t="str">
        <f>IF(B20="","",SUMIF('11F'!$R:$R,'EFICIÊNCIA 1º ETAPA'!$B20,'11F'!$U:$U))</f>
        <v/>
      </c>
      <c r="K20" s="45">
        <f t="shared" si="7"/>
        <v>0</v>
      </c>
      <c r="L20" s="45"/>
      <c r="M20" s="45"/>
      <c r="N20" s="101"/>
      <c r="O20" s="45" t="str">
        <f>IF($B20="","",SUMIF('13M'!$R:$R,'EFICIÊNCIA 1º ETAPA'!$B20,'13M'!$U:$U))</f>
        <v/>
      </c>
      <c r="P20" s="45" t="str">
        <f>IF(B20="","",SUMIF('13F'!$R:$R,'EFICIÊNCIA 1º ETAPA'!$B20,'13F'!$U:$U))</f>
        <v/>
      </c>
      <c r="Q20" s="45">
        <f t="shared" si="8"/>
        <v>0</v>
      </c>
      <c r="R20" s="45"/>
      <c r="S20" s="45"/>
      <c r="T20" s="101"/>
      <c r="U20" s="45" t="str">
        <f>IF($B20="","",SUMIF('15M'!$R:$R,'EFICIÊNCIA 1º ETAPA'!$B20,'15M'!$U:$U))</f>
        <v/>
      </c>
      <c r="V20" s="45" t="str">
        <f>IF(B20="","",SUMIF('15F'!$R:$R,'EFICIÊNCIA 1º ETAPA'!$B20,'15F'!$U:$U))</f>
        <v/>
      </c>
      <c r="W20" s="45">
        <f t="shared" si="9"/>
        <v>0</v>
      </c>
      <c r="X20" s="45"/>
      <c r="Y20" s="45"/>
      <c r="Z20" s="101"/>
      <c r="AA20" s="45" t="str">
        <f>IF($B20="","",SUMIF('17M'!$R:$R,'EFICIÊNCIA 1º ETAPA'!$B20,'17M'!$U:$U))</f>
        <v/>
      </c>
      <c r="AB20" s="45" t="str">
        <f>IF(B20="","",SUMIF('17F'!$R:$R,'EFICIÊNCIA 1º ETAPA'!$B20,'17F'!$U:$U))</f>
        <v/>
      </c>
      <c r="AC20" s="45">
        <f t="shared" si="10"/>
        <v>0</v>
      </c>
      <c r="AD20" s="106"/>
      <c r="AE20" s="106"/>
      <c r="AF20" s="46"/>
      <c r="AG20" s="106"/>
      <c r="AH20" s="47" t="str">
        <f t="shared" si="0"/>
        <v/>
      </c>
      <c r="AI20" s="47" t="str">
        <f t="shared" si="1"/>
        <v/>
      </c>
      <c r="AJ20" s="48" t="str">
        <f t="shared" si="2"/>
        <v/>
      </c>
      <c r="AK20" s="47" t="str">
        <f t="shared" si="12"/>
        <v/>
      </c>
      <c r="AL20" s="47">
        <v>14</v>
      </c>
      <c r="AM20" s="46"/>
      <c r="AN20" s="49" t="str">
        <f t="shared" si="3"/>
        <v/>
      </c>
      <c r="AO20" s="50" t="str">
        <f t="shared" si="13"/>
        <v/>
      </c>
      <c r="AP20" s="51" t="str">
        <f t="shared" si="4"/>
        <v/>
      </c>
      <c r="AQ20" s="52" t="str">
        <f t="shared" si="5"/>
        <v/>
      </c>
    </row>
    <row r="21" spans="2:43" ht="24.75" customHeight="1" x14ac:dyDescent="0.25">
      <c r="B21" s="37"/>
      <c r="C21" s="45" t="str">
        <f>IF($B21="","",SUMIF('09M'!$R:$R,'EFICIÊNCIA 1º ETAPA'!$B21,'09M'!$U:$U))</f>
        <v/>
      </c>
      <c r="D21" s="45" t="str">
        <f>IF(B21="","",SUMIF('09F'!$R:$R,'EFICIÊNCIA 1º ETAPA'!$B21,'09F'!$U:$U))</f>
        <v/>
      </c>
      <c r="E21" s="45">
        <f t="shared" si="6"/>
        <v>0</v>
      </c>
      <c r="F21" s="94"/>
      <c r="G21" s="94"/>
      <c r="H21" s="101"/>
      <c r="I21" s="45" t="str">
        <f>IF($B21="","",SUMIF('11M'!$R:$R,'EFICIÊNCIA 1º ETAPA'!$B21,'11M'!$U:$U))</f>
        <v/>
      </c>
      <c r="J21" s="45" t="str">
        <f>IF(B21="","",SUMIF('11F'!$R:$R,'EFICIÊNCIA 1º ETAPA'!$B21,'11F'!$U:$U))</f>
        <v/>
      </c>
      <c r="K21" s="45">
        <f t="shared" si="7"/>
        <v>0</v>
      </c>
      <c r="L21" s="45"/>
      <c r="M21" s="45"/>
      <c r="N21" s="101"/>
      <c r="O21" s="45" t="str">
        <f>IF($B21="","",SUMIF('13M'!$R:$R,'EFICIÊNCIA 1º ETAPA'!$B21,'13M'!$U:$U))</f>
        <v/>
      </c>
      <c r="P21" s="45" t="str">
        <f>IF(B21="","",SUMIF('13F'!$R:$R,'EFICIÊNCIA 1º ETAPA'!$B21,'13F'!$U:$U))</f>
        <v/>
      </c>
      <c r="Q21" s="45">
        <f t="shared" si="8"/>
        <v>0</v>
      </c>
      <c r="R21" s="45"/>
      <c r="S21" s="45"/>
      <c r="T21" s="101"/>
      <c r="U21" s="45" t="str">
        <f>IF($B21="","",SUMIF('15M'!$R:$R,'EFICIÊNCIA 1º ETAPA'!$B21,'15M'!$U:$U))</f>
        <v/>
      </c>
      <c r="V21" s="45" t="str">
        <f>IF(B21="","",SUMIF('15F'!$R:$R,'EFICIÊNCIA 1º ETAPA'!$B21,'15F'!$U:$U))</f>
        <v/>
      </c>
      <c r="W21" s="45">
        <f t="shared" si="9"/>
        <v>0</v>
      </c>
      <c r="X21" s="45"/>
      <c r="Y21" s="45"/>
      <c r="Z21" s="101"/>
      <c r="AA21" s="45" t="str">
        <f>IF($B21="","",SUMIF('17M'!$R:$R,'EFICIÊNCIA 1º ETAPA'!$B21,'17M'!$U:$U))</f>
        <v/>
      </c>
      <c r="AB21" s="45" t="str">
        <f>IF(B21="","",SUMIF('17F'!$R:$R,'EFICIÊNCIA 1º ETAPA'!$B21,'17F'!$U:$U))</f>
        <v/>
      </c>
      <c r="AC21" s="45">
        <f t="shared" si="10"/>
        <v>0</v>
      </c>
      <c r="AD21" s="106"/>
      <c r="AE21" s="106"/>
      <c r="AF21" s="46"/>
      <c r="AG21" s="106"/>
      <c r="AH21" s="47" t="str">
        <f t="shared" si="0"/>
        <v/>
      </c>
      <c r="AI21" s="47" t="str">
        <f t="shared" si="1"/>
        <v/>
      </c>
      <c r="AJ21" s="48" t="str">
        <f t="shared" si="2"/>
        <v/>
      </c>
      <c r="AK21" s="47" t="str">
        <f t="shared" si="12"/>
        <v/>
      </c>
      <c r="AL21" s="47">
        <v>15</v>
      </c>
      <c r="AM21" s="46"/>
      <c r="AN21" s="49" t="str">
        <f t="shared" si="3"/>
        <v/>
      </c>
      <c r="AO21" s="50" t="str">
        <f t="shared" si="13"/>
        <v/>
      </c>
      <c r="AP21" s="51" t="str">
        <f t="shared" si="4"/>
        <v/>
      </c>
      <c r="AQ21" s="52" t="str">
        <f t="shared" si="5"/>
        <v/>
      </c>
    </row>
    <row r="22" spans="2:43" ht="24.75" customHeight="1" x14ac:dyDescent="0.25">
      <c r="B22" s="37"/>
      <c r="C22" s="45" t="str">
        <f>IF($B22="","",SUMIF('09M'!$R:$R,'EFICIÊNCIA 1º ETAPA'!$B22,'09M'!$U:$U))</f>
        <v/>
      </c>
      <c r="D22" s="45" t="str">
        <f>IF(B22="","",SUMIF('09F'!$R:$R,'EFICIÊNCIA 1º ETAPA'!$B22,'09F'!$U:$U))</f>
        <v/>
      </c>
      <c r="E22" s="45">
        <f t="shared" si="6"/>
        <v>0</v>
      </c>
      <c r="F22" s="94"/>
      <c r="G22" s="94"/>
      <c r="H22" s="101"/>
      <c r="I22" s="45" t="str">
        <f>IF($B22="","",SUMIF('11M'!$R:$R,'EFICIÊNCIA 1º ETAPA'!$B22,'11M'!$U:$U))</f>
        <v/>
      </c>
      <c r="J22" s="45" t="str">
        <f>IF(B22="","",SUMIF('11F'!$R:$R,'EFICIÊNCIA 1º ETAPA'!$B22,'11F'!$U:$U))</f>
        <v/>
      </c>
      <c r="K22" s="45">
        <f t="shared" si="7"/>
        <v>0</v>
      </c>
      <c r="L22" s="45"/>
      <c r="M22" s="45"/>
      <c r="N22" s="101"/>
      <c r="O22" s="45" t="str">
        <f>IF($B22="","",SUMIF('13M'!$R:$R,'EFICIÊNCIA 1º ETAPA'!$B22,'13M'!$U:$U))</f>
        <v/>
      </c>
      <c r="P22" s="45" t="str">
        <f>IF(B22="","",SUMIF('13F'!$R:$R,'EFICIÊNCIA 1º ETAPA'!$B22,'13F'!$U:$U))</f>
        <v/>
      </c>
      <c r="Q22" s="45">
        <f t="shared" si="8"/>
        <v>0</v>
      </c>
      <c r="R22" s="45"/>
      <c r="S22" s="45"/>
      <c r="T22" s="101"/>
      <c r="U22" s="45" t="str">
        <f>IF($B22="","",SUMIF('15M'!$R:$R,'EFICIÊNCIA 1º ETAPA'!$B22,'15M'!$U:$U))</f>
        <v/>
      </c>
      <c r="V22" s="45" t="str">
        <f>IF(B22="","",SUMIF('15F'!$R:$R,'EFICIÊNCIA 1º ETAPA'!$B22,'15F'!$U:$U))</f>
        <v/>
      </c>
      <c r="W22" s="45">
        <f t="shared" si="9"/>
        <v>0</v>
      </c>
      <c r="X22" s="45"/>
      <c r="Y22" s="45"/>
      <c r="Z22" s="101"/>
      <c r="AA22" s="45" t="str">
        <f>IF($B22="","",SUMIF('17M'!$R:$R,'EFICIÊNCIA 1º ETAPA'!$B22,'17M'!$U:$U))</f>
        <v/>
      </c>
      <c r="AB22" s="45" t="str">
        <f>IF(B22="","",SUMIF('17F'!$R:$R,'EFICIÊNCIA 1º ETAPA'!$B22,'17F'!$U:$U))</f>
        <v/>
      </c>
      <c r="AC22" s="45">
        <f t="shared" si="10"/>
        <v>0</v>
      </c>
      <c r="AD22" s="106"/>
      <c r="AE22" s="106"/>
      <c r="AF22" s="46"/>
      <c r="AG22" s="106"/>
      <c r="AH22" s="47" t="str">
        <f t="shared" si="0"/>
        <v/>
      </c>
      <c r="AI22" s="47" t="str">
        <f t="shared" si="1"/>
        <v/>
      </c>
      <c r="AJ22" s="48" t="str">
        <f t="shared" si="2"/>
        <v/>
      </c>
      <c r="AK22" s="47" t="str">
        <f t="shared" si="12"/>
        <v/>
      </c>
      <c r="AL22" s="47">
        <v>16</v>
      </c>
      <c r="AM22" s="46"/>
      <c r="AN22" s="49" t="str">
        <f t="shared" si="3"/>
        <v/>
      </c>
      <c r="AO22" s="50" t="str">
        <f t="shared" si="13"/>
        <v/>
      </c>
      <c r="AP22" s="51" t="str">
        <f t="shared" si="4"/>
        <v/>
      </c>
      <c r="AQ22" s="52" t="str">
        <f t="shared" si="5"/>
        <v/>
      </c>
    </row>
    <row r="23" spans="2:43" ht="24.75" customHeight="1" x14ac:dyDescent="0.25">
      <c r="B23" s="37"/>
      <c r="C23" s="45" t="str">
        <f>IF($B23="","",SUMIF('09M'!$R:$R,'EFICIÊNCIA 1º ETAPA'!$B23,'09M'!$U:$U))</f>
        <v/>
      </c>
      <c r="D23" s="45" t="str">
        <f>IF(B23="","",SUMIF('09F'!$R:$R,'EFICIÊNCIA 1º ETAPA'!$B23,'09F'!$U:$U))</f>
        <v/>
      </c>
      <c r="E23" s="45">
        <f t="shared" si="6"/>
        <v>0</v>
      </c>
      <c r="F23" s="94"/>
      <c r="G23" s="94"/>
      <c r="H23" s="101"/>
      <c r="I23" s="45" t="str">
        <f>IF($B23="","",SUMIF('11M'!$R:$R,'EFICIÊNCIA 1º ETAPA'!$B23,'11M'!$U:$U))</f>
        <v/>
      </c>
      <c r="J23" s="45" t="str">
        <f>IF(B23="","",SUMIF('11F'!$R:$R,'EFICIÊNCIA 1º ETAPA'!$B23,'11F'!$U:$U))</f>
        <v/>
      </c>
      <c r="K23" s="45">
        <f t="shared" si="7"/>
        <v>0</v>
      </c>
      <c r="L23" s="45"/>
      <c r="M23" s="45"/>
      <c r="N23" s="101"/>
      <c r="O23" s="45" t="str">
        <f>IF($B23="","",SUMIF('13M'!$R:$R,'EFICIÊNCIA 1º ETAPA'!$B23,'13M'!$U:$U))</f>
        <v/>
      </c>
      <c r="P23" s="45" t="str">
        <f>IF(B23="","",SUMIF('13F'!$R:$R,'EFICIÊNCIA 1º ETAPA'!$B23,'13F'!$U:$U))</f>
        <v/>
      </c>
      <c r="Q23" s="45">
        <f t="shared" si="8"/>
        <v>0</v>
      </c>
      <c r="R23" s="45"/>
      <c r="S23" s="45"/>
      <c r="T23" s="101"/>
      <c r="U23" s="45" t="str">
        <f>IF($B23="","",SUMIF('15M'!$R:$R,'EFICIÊNCIA 1º ETAPA'!$B23,'15M'!$U:$U))</f>
        <v/>
      </c>
      <c r="V23" s="45" t="str">
        <f>IF(B23="","",SUMIF('15F'!$R:$R,'EFICIÊNCIA 1º ETAPA'!$B23,'15F'!$U:$U))</f>
        <v/>
      </c>
      <c r="W23" s="45">
        <f t="shared" si="9"/>
        <v>0</v>
      </c>
      <c r="X23" s="45"/>
      <c r="Y23" s="45"/>
      <c r="Z23" s="101"/>
      <c r="AA23" s="45" t="str">
        <f>IF($B23="","",SUMIF('17M'!$R:$R,'EFICIÊNCIA 1º ETAPA'!$B23,'17M'!$U:$U))</f>
        <v/>
      </c>
      <c r="AB23" s="45" t="str">
        <f>IF(B23="","",SUMIF('17F'!$R:$R,'EFICIÊNCIA 1º ETAPA'!$B23,'17F'!$U:$U))</f>
        <v/>
      </c>
      <c r="AC23" s="45">
        <f t="shared" si="10"/>
        <v>0</v>
      </c>
      <c r="AD23" s="106"/>
      <c r="AE23" s="106"/>
      <c r="AF23" s="46"/>
      <c r="AG23" s="106"/>
      <c r="AH23" s="47" t="str">
        <f t="shared" si="0"/>
        <v/>
      </c>
      <c r="AI23" s="47" t="str">
        <f t="shared" si="1"/>
        <v/>
      </c>
      <c r="AJ23" s="48" t="str">
        <f t="shared" si="2"/>
        <v/>
      </c>
      <c r="AK23" s="47" t="str">
        <f t="shared" si="12"/>
        <v/>
      </c>
      <c r="AL23" s="47">
        <v>17</v>
      </c>
      <c r="AM23" s="46"/>
      <c r="AN23" s="49" t="str">
        <f t="shared" si="3"/>
        <v/>
      </c>
      <c r="AO23" s="50" t="str">
        <f t="shared" si="13"/>
        <v/>
      </c>
      <c r="AP23" s="51" t="str">
        <f t="shared" si="4"/>
        <v/>
      </c>
      <c r="AQ23" s="52" t="str">
        <f t="shared" si="5"/>
        <v/>
      </c>
    </row>
    <row r="24" spans="2:43" ht="24.75" customHeight="1" x14ac:dyDescent="0.25">
      <c r="B24" s="37"/>
      <c r="C24" s="45" t="str">
        <f>IF($B24="","",SUMIF('09M'!$R:$R,'EFICIÊNCIA 1º ETAPA'!$B24,'09M'!$U:$U))</f>
        <v/>
      </c>
      <c r="D24" s="45" t="str">
        <f>IF(B24="","",SUMIF('09F'!$R:$R,'EFICIÊNCIA 1º ETAPA'!$B24,'09F'!$U:$U))</f>
        <v/>
      </c>
      <c r="E24" s="45">
        <f t="shared" si="6"/>
        <v>0</v>
      </c>
      <c r="F24" s="94"/>
      <c r="G24" s="94"/>
      <c r="H24" s="101"/>
      <c r="I24" s="45" t="str">
        <f>IF($B24="","",SUMIF('11M'!$R:$R,'EFICIÊNCIA 1º ETAPA'!$B24,'11M'!$U:$U))</f>
        <v/>
      </c>
      <c r="J24" s="45" t="str">
        <f>IF(B24="","",SUMIF('11F'!$R:$R,'EFICIÊNCIA 1º ETAPA'!$B24,'11F'!$U:$U))</f>
        <v/>
      </c>
      <c r="K24" s="45">
        <f t="shared" si="7"/>
        <v>0</v>
      </c>
      <c r="L24" s="45"/>
      <c r="M24" s="45"/>
      <c r="N24" s="101"/>
      <c r="O24" s="45" t="str">
        <f>IF($B24="","",SUMIF('13M'!$R:$R,'EFICIÊNCIA 1º ETAPA'!$B24,'13M'!$U:$U))</f>
        <v/>
      </c>
      <c r="P24" s="45" t="str">
        <f>IF(B24="","",SUMIF('13F'!$R:$R,'EFICIÊNCIA 1º ETAPA'!$B24,'13F'!$U:$U))</f>
        <v/>
      </c>
      <c r="Q24" s="45">
        <f t="shared" si="8"/>
        <v>0</v>
      </c>
      <c r="R24" s="45"/>
      <c r="S24" s="45"/>
      <c r="T24" s="101"/>
      <c r="U24" s="45" t="str">
        <f>IF($B24="","",SUMIF('15M'!$R:$R,'EFICIÊNCIA 1º ETAPA'!$B24,'15M'!$U:$U))</f>
        <v/>
      </c>
      <c r="V24" s="45" t="str">
        <f>IF(B24="","",SUMIF('15F'!$R:$R,'EFICIÊNCIA 1º ETAPA'!$B24,'15F'!$U:$U))</f>
        <v/>
      </c>
      <c r="W24" s="45">
        <f t="shared" si="9"/>
        <v>0</v>
      </c>
      <c r="X24" s="45"/>
      <c r="Y24" s="45"/>
      <c r="Z24" s="101"/>
      <c r="AA24" s="45" t="str">
        <f>IF($B24="","",SUMIF('17M'!$R:$R,'EFICIÊNCIA 1º ETAPA'!$B24,'17M'!$U:$U))</f>
        <v/>
      </c>
      <c r="AB24" s="45" t="str">
        <f>IF(B24="","",SUMIF('17F'!$R:$R,'EFICIÊNCIA 1º ETAPA'!$B24,'17F'!$U:$U))</f>
        <v/>
      </c>
      <c r="AC24" s="45">
        <f t="shared" si="10"/>
        <v>0</v>
      </c>
      <c r="AD24" s="106"/>
      <c r="AE24" s="106"/>
      <c r="AF24" s="46"/>
      <c r="AG24" s="106"/>
      <c r="AH24" s="47" t="str">
        <f t="shared" si="0"/>
        <v/>
      </c>
      <c r="AI24" s="47" t="str">
        <f t="shared" si="1"/>
        <v/>
      </c>
      <c r="AJ24" s="48" t="str">
        <f t="shared" si="2"/>
        <v/>
      </c>
      <c r="AK24" s="47" t="str">
        <f t="shared" si="12"/>
        <v/>
      </c>
      <c r="AL24" s="47">
        <v>18</v>
      </c>
      <c r="AM24" s="46"/>
      <c r="AN24" s="49" t="str">
        <f t="shared" si="3"/>
        <v/>
      </c>
      <c r="AO24" s="50" t="str">
        <f t="shared" si="13"/>
        <v/>
      </c>
      <c r="AP24" s="51" t="str">
        <f t="shared" si="4"/>
        <v/>
      </c>
      <c r="AQ24" s="52" t="str">
        <f t="shared" si="5"/>
        <v/>
      </c>
    </row>
    <row r="25" spans="2:43" ht="24.75" customHeight="1" x14ac:dyDescent="0.25">
      <c r="B25" s="37"/>
      <c r="C25" s="45" t="str">
        <f>IF($B25="","",SUMIF('09M'!$R:$R,'EFICIÊNCIA 1º ETAPA'!$B25,'09M'!$U:$U))</f>
        <v/>
      </c>
      <c r="D25" s="45" t="str">
        <f>IF(B25="","",SUMIF('09F'!$R:$R,'EFICIÊNCIA 1º ETAPA'!$B25,'09F'!$U:$U))</f>
        <v/>
      </c>
      <c r="E25" s="45">
        <f t="shared" si="6"/>
        <v>0</v>
      </c>
      <c r="F25" s="94"/>
      <c r="G25" s="94"/>
      <c r="H25" s="101"/>
      <c r="I25" s="45" t="str">
        <f>IF($B25="","",SUMIF('11M'!$R:$R,'EFICIÊNCIA 1º ETAPA'!$B25,'11M'!$U:$U))</f>
        <v/>
      </c>
      <c r="J25" s="45" t="str">
        <f>IF(B25="","",SUMIF('11F'!$R:$R,'EFICIÊNCIA 1º ETAPA'!$B25,'11F'!$U:$U))</f>
        <v/>
      </c>
      <c r="K25" s="45">
        <f t="shared" si="7"/>
        <v>0</v>
      </c>
      <c r="L25" s="45"/>
      <c r="M25" s="45"/>
      <c r="N25" s="101"/>
      <c r="O25" s="45" t="str">
        <f>IF($B25="","",SUMIF('13M'!$R:$R,'EFICIÊNCIA 1º ETAPA'!$B25,'13M'!$U:$U))</f>
        <v/>
      </c>
      <c r="P25" s="45" t="str">
        <f>IF(B25="","",SUMIF('13F'!$R:$R,'EFICIÊNCIA 1º ETAPA'!$B25,'13F'!$U:$U))</f>
        <v/>
      </c>
      <c r="Q25" s="45">
        <f t="shared" si="8"/>
        <v>0</v>
      </c>
      <c r="R25" s="45"/>
      <c r="S25" s="45"/>
      <c r="T25" s="101"/>
      <c r="U25" s="45" t="str">
        <f>IF($B25="","",SUMIF('15M'!$R:$R,'EFICIÊNCIA 1º ETAPA'!$B25,'15M'!$U:$U))</f>
        <v/>
      </c>
      <c r="V25" s="45" t="str">
        <f>IF(B25="","",SUMIF('15F'!$R:$R,'EFICIÊNCIA 1º ETAPA'!$B25,'15F'!$U:$U))</f>
        <v/>
      </c>
      <c r="W25" s="45">
        <f t="shared" si="9"/>
        <v>0</v>
      </c>
      <c r="X25" s="45"/>
      <c r="Y25" s="45"/>
      <c r="Z25" s="101"/>
      <c r="AA25" s="45" t="str">
        <f>IF($B25="","",SUMIF('17M'!$R:$R,'EFICIÊNCIA 1º ETAPA'!$B25,'17M'!$U:$U))</f>
        <v/>
      </c>
      <c r="AB25" s="45" t="str">
        <f>IF(B25="","",SUMIF('17F'!$R:$R,'EFICIÊNCIA 1º ETAPA'!$B25,'17F'!$U:$U))</f>
        <v/>
      </c>
      <c r="AC25" s="45">
        <f t="shared" si="10"/>
        <v>0</v>
      </c>
      <c r="AD25" s="106"/>
      <c r="AE25" s="106"/>
      <c r="AF25" s="46"/>
      <c r="AG25" s="106"/>
      <c r="AH25" s="47" t="str">
        <f t="shared" si="0"/>
        <v/>
      </c>
      <c r="AI25" s="47" t="str">
        <f t="shared" si="1"/>
        <v/>
      </c>
      <c r="AJ25" s="48" t="str">
        <f t="shared" si="2"/>
        <v/>
      </c>
      <c r="AK25" s="47" t="str">
        <f t="shared" si="12"/>
        <v/>
      </c>
      <c r="AL25" s="47">
        <v>19</v>
      </c>
      <c r="AM25" s="46"/>
      <c r="AN25" s="49" t="str">
        <f t="shared" si="3"/>
        <v/>
      </c>
      <c r="AO25" s="50" t="str">
        <f t="shared" si="13"/>
        <v/>
      </c>
      <c r="AP25" s="51" t="str">
        <f t="shared" si="4"/>
        <v/>
      </c>
      <c r="AQ25" s="52" t="str">
        <f t="shared" si="5"/>
        <v/>
      </c>
    </row>
    <row r="26" spans="2:43" ht="24.75" customHeight="1" x14ac:dyDescent="0.25">
      <c r="B26" s="37"/>
      <c r="C26" s="45" t="str">
        <f>IF($B26="","",SUMIF('09M'!$R:$R,'EFICIÊNCIA 1º ETAPA'!$B26,'09M'!$U:$U))</f>
        <v/>
      </c>
      <c r="D26" s="45" t="str">
        <f>IF(B26="","",SUMIF('09F'!$R:$R,'EFICIÊNCIA 1º ETAPA'!$B26,'09F'!$U:$U))</f>
        <v/>
      </c>
      <c r="E26" s="45">
        <f t="shared" si="6"/>
        <v>0</v>
      </c>
      <c r="F26" s="94"/>
      <c r="G26" s="94"/>
      <c r="H26" s="101"/>
      <c r="I26" s="45" t="str">
        <f>IF($B26="","",SUMIF('11M'!$R:$R,'EFICIÊNCIA 1º ETAPA'!$B26,'11M'!$U:$U))</f>
        <v/>
      </c>
      <c r="J26" s="45" t="str">
        <f>IF(B26="","",SUMIF('11F'!$R:$R,'EFICIÊNCIA 1º ETAPA'!$B26,'11F'!$U:$U))</f>
        <v/>
      </c>
      <c r="K26" s="45">
        <f t="shared" si="7"/>
        <v>0</v>
      </c>
      <c r="L26" s="45"/>
      <c r="M26" s="45"/>
      <c r="N26" s="101"/>
      <c r="O26" s="45" t="str">
        <f>IF($B26="","",SUMIF('13M'!$R:$R,'EFICIÊNCIA 1º ETAPA'!$B26,'13M'!$U:$U))</f>
        <v/>
      </c>
      <c r="P26" s="45" t="str">
        <f>IF(B26="","",SUMIF('13F'!$R:$R,'EFICIÊNCIA 1º ETAPA'!$B26,'13F'!$U:$U))</f>
        <v/>
      </c>
      <c r="Q26" s="45">
        <f t="shared" si="8"/>
        <v>0</v>
      </c>
      <c r="R26" s="45"/>
      <c r="S26" s="45"/>
      <c r="T26" s="101"/>
      <c r="U26" s="45" t="str">
        <f>IF($B26="","",SUMIF('15M'!$R:$R,'EFICIÊNCIA 1º ETAPA'!$B26,'15M'!$U:$U))</f>
        <v/>
      </c>
      <c r="V26" s="45" t="str">
        <f>IF(B26="","",SUMIF('15F'!$R:$R,'EFICIÊNCIA 1º ETAPA'!$B26,'15F'!$U:$U))</f>
        <v/>
      </c>
      <c r="W26" s="45">
        <f t="shared" si="9"/>
        <v>0</v>
      </c>
      <c r="X26" s="45"/>
      <c r="Y26" s="45"/>
      <c r="Z26" s="101"/>
      <c r="AA26" s="45" t="str">
        <f>IF($B26="","",SUMIF('17M'!$R:$R,'EFICIÊNCIA 1º ETAPA'!$B26,'17M'!$U:$U))</f>
        <v/>
      </c>
      <c r="AB26" s="45" t="str">
        <f>IF(B26="","",SUMIF('17F'!$R:$R,'EFICIÊNCIA 1º ETAPA'!$B26,'17F'!$U:$U))</f>
        <v/>
      </c>
      <c r="AC26" s="45">
        <f t="shared" si="10"/>
        <v>0</v>
      </c>
      <c r="AD26" s="106"/>
      <c r="AE26" s="106"/>
      <c r="AF26" s="46"/>
      <c r="AG26" s="106"/>
      <c r="AH26" s="47" t="str">
        <f t="shared" si="0"/>
        <v/>
      </c>
      <c r="AI26" s="47" t="str">
        <f t="shared" si="1"/>
        <v/>
      </c>
      <c r="AJ26" s="48" t="str">
        <f t="shared" si="2"/>
        <v/>
      </c>
      <c r="AK26" s="47" t="str">
        <f t="shared" si="12"/>
        <v/>
      </c>
      <c r="AL26" s="47">
        <v>20</v>
      </c>
      <c r="AM26" s="46"/>
      <c r="AN26" s="49" t="str">
        <f t="shared" si="3"/>
        <v/>
      </c>
      <c r="AO26" s="50" t="str">
        <f t="shared" si="13"/>
        <v/>
      </c>
      <c r="AP26" s="51" t="str">
        <f t="shared" si="4"/>
        <v/>
      </c>
      <c r="AQ26" s="52" t="str">
        <f t="shared" si="5"/>
        <v/>
      </c>
    </row>
    <row r="27" spans="2:43" ht="24.75" customHeight="1" x14ac:dyDescent="0.25">
      <c r="B27" s="37"/>
      <c r="C27" s="45" t="str">
        <f>IF($B27="","",SUMIF('09M'!$R:$R,'EFICIÊNCIA 1º ETAPA'!$B27,'09M'!$U:$U))</f>
        <v/>
      </c>
      <c r="D27" s="45" t="str">
        <f>IF(B27="","",SUMIF('09F'!$R:$R,'EFICIÊNCIA 1º ETAPA'!$B27,'09F'!$U:$U))</f>
        <v/>
      </c>
      <c r="E27" s="45">
        <f t="shared" si="6"/>
        <v>0</v>
      </c>
      <c r="F27" s="94"/>
      <c r="G27" s="94"/>
      <c r="H27" s="101"/>
      <c r="I27" s="45" t="str">
        <f>IF($B27="","",SUMIF('11M'!$R:$R,'EFICIÊNCIA 1º ETAPA'!$B27,'11M'!$U:$U))</f>
        <v/>
      </c>
      <c r="J27" s="45" t="str">
        <f>IF(B27="","",SUMIF('11F'!$R:$R,'EFICIÊNCIA 1º ETAPA'!$B27,'11F'!$U:$U))</f>
        <v/>
      </c>
      <c r="K27" s="45">
        <f t="shared" si="7"/>
        <v>0</v>
      </c>
      <c r="L27" s="45"/>
      <c r="M27" s="45"/>
      <c r="N27" s="101"/>
      <c r="O27" s="45" t="str">
        <f>IF($B27="","",SUMIF('13M'!$R:$R,'EFICIÊNCIA 1º ETAPA'!$B27,'13M'!$U:$U))</f>
        <v/>
      </c>
      <c r="P27" s="45" t="str">
        <f>IF(B27="","",SUMIF('13F'!$R:$R,'EFICIÊNCIA 1º ETAPA'!$B27,'13F'!$U:$U))</f>
        <v/>
      </c>
      <c r="Q27" s="45">
        <f t="shared" si="8"/>
        <v>0</v>
      </c>
      <c r="R27" s="45"/>
      <c r="S27" s="45"/>
      <c r="T27" s="101"/>
      <c r="U27" s="45" t="str">
        <f>IF($B27="","",SUMIF('15M'!$R:$R,'EFICIÊNCIA 1º ETAPA'!$B27,'15M'!$U:$U))</f>
        <v/>
      </c>
      <c r="V27" s="45" t="str">
        <f>IF(B27="","",SUMIF('15F'!$R:$R,'EFICIÊNCIA 1º ETAPA'!$B27,'15F'!$U:$U))</f>
        <v/>
      </c>
      <c r="W27" s="45">
        <f t="shared" si="9"/>
        <v>0</v>
      </c>
      <c r="X27" s="45"/>
      <c r="Y27" s="45"/>
      <c r="Z27" s="101"/>
      <c r="AA27" s="45" t="str">
        <f>IF($B27="","",SUMIF('17M'!$R:$R,'EFICIÊNCIA 1º ETAPA'!$B27,'17M'!$U:$U))</f>
        <v/>
      </c>
      <c r="AB27" s="45" t="str">
        <f>IF(B27="","",SUMIF('17F'!$R:$R,'EFICIÊNCIA 1º ETAPA'!$B27,'17F'!$U:$U))</f>
        <v/>
      </c>
      <c r="AC27" s="45">
        <f t="shared" si="10"/>
        <v>0</v>
      </c>
      <c r="AD27" s="106"/>
      <c r="AE27" s="106"/>
      <c r="AF27" s="46"/>
      <c r="AG27" s="106"/>
      <c r="AH27" s="47" t="str">
        <f t="shared" si="0"/>
        <v/>
      </c>
      <c r="AI27" s="47" t="str">
        <f t="shared" si="1"/>
        <v/>
      </c>
      <c r="AJ27" s="48" t="str">
        <f t="shared" si="2"/>
        <v/>
      </c>
      <c r="AK27" s="47" t="str">
        <f t="shared" si="12"/>
        <v/>
      </c>
      <c r="AL27" s="47">
        <v>21</v>
      </c>
      <c r="AM27" s="46"/>
      <c r="AN27" s="49" t="str">
        <f t="shared" si="3"/>
        <v/>
      </c>
      <c r="AO27" s="50" t="str">
        <f t="shared" si="13"/>
        <v/>
      </c>
      <c r="AP27" s="51" t="str">
        <f t="shared" si="4"/>
        <v/>
      </c>
      <c r="AQ27" s="52" t="str">
        <f t="shared" si="5"/>
        <v/>
      </c>
    </row>
    <row r="28" spans="2:43" ht="24.75" customHeight="1" x14ac:dyDescent="0.25">
      <c r="B28" s="37"/>
      <c r="C28" s="45" t="str">
        <f>IF($B28="","",SUMIF('09M'!$R:$R,'EFICIÊNCIA 1º ETAPA'!$B28,'09M'!$U:$U))</f>
        <v/>
      </c>
      <c r="D28" s="45" t="str">
        <f>IF(B28="","",SUMIF('09F'!$R:$R,'EFICIÊNCIA 1º ETAPA'!$B28,'09F'!$U:$U))</f>
        <v/>
      </c>
      <c r="E28" s="45">
        <f t="shared" si="6"/>
        <v>0</v>
      </c>
      <c r="F28" s="94"/>
      <c r="G28" s="94"/>
      <c r="H28" s="101"/>
      <c r="I28" s="45" t="str">
        <f>IF($B28="","",SUMIF('11M'!$R:$R,'EFICIÊNCIA 1º ETAPA'!$B28,'11M'!$U:$U))</f>
        <v/>
      </c>
      <c r="J28" s="45" t="str">
        <f>IF(B28="","",SUMIF('11F'!$R:$R,'EFICIÊNCIA 1º ETAPA'!$B28,'11F'!$U:$U))</f>
        <v/>
      </c>
      <c r="K28" s="45">
        <f t="shared" si="7"/>
        <v>0</v>
      </c>
      <c r="L28" s="45"/>
      <c r="M28" s="45"/>
      <c r="N28" s="101"/>
      <c r="O28" s="45" t="str">
        <f>IF($B28="","",SUMIF('13M'!$R:$R,'EFICIÊNCIA 1º ETAPA'!$B28,'13M'!$U:$U))</f>
        <v/>
      </c>
      <c r="P28" s="45" t="str">
        <f>IF(B28="","",SUMIF('13F'!$R:$R,'EFICIÊNCIA 1º ETAPA'!$B28,'13F'!$U:$U))</f>
        <v/>
      </c>
      <c r="Q28" s="45">
        <f t="shared" si="8"/>
        <v>0</v>
      </c>
      <c r="R28" s="45"/>
      <c r="S28" s="45"/>
      <c r="T28" s="101"/>
      <c r="U28" s="45" t="str">
        <f>IF($B28="","",SUMIF('15M'!$R:$R,'EFICIÊNCIA 1º ETAPA'!$B28,'15M'!$U:$U))</f>
        <v/>
      </c>
      <c r="V28" s="45" t="str">
        <f>IF(B28="","",SUMIF('15F'!$R:$R,'EFICIÊNCIA 1º ETAPA'!$B28,'15F'!$U:$U))</f>
        <v/>
      </c>
      <c r="W28" s="45">
        <f t="shared" si="9"/>
        <v>0</v>
      </c>
      <c r="X28" s="45"/>
      <c r="Y28" s="45"/>
      <c r="Z28" s="101"/>
      <c r="AA28" s="45" t="str">
        <f>IF($B28="","",SUMIF('17M'!$R:$R,'EFICIÊNCIA 1º ETAPA'!$B28,'17M'!$U:$U))</f>
        <v/>
      </c>
      <c r="AB28" s="45" t="str">
        <f>IF(B28="","",SUMIF('17F'!$R:$R,'EFICIÊNCIA 1º ETAPA'!$B28,'17F'!$U:$U))</f>
        <v/>
      </c>
      <c r="AC28" s="45">
        <f t="shared" si="10"/>
        <v>0</v>
      </c>
      <c r="AD28" s="106"/>
      <c r="AE28" s="106"/>
      <c r="AF28" s="46"/>
      <c r="AG28" s="101"/>
      <c r="AH28" s="47" t="str">
        <f t="shared" si="0"/>
        <v/>
      </c>
      <c r="AI28" s="47" t="str">
        <f t="shared" si="1"/>
        <v/>
      </c>
      <c r="AJ28" s="48" t="str">
        <f t="shared" si="2"/>
        <v/>
      </c>
      <c r="AK28" s="47" t="str">
        <f t="shared" si="12"/>
        <v/>
      </c>
      <c r="AL28" s="47">
        <v>22</v>
      </c>
      <c r="AM28" s="46"/>
      <c r="AN28" s="49" t="str">
        <f t="shared" si="3"/>
        <v/>
      </c>
      <c r="AO28" s="50" t="str">
        <f t="shared" si="13"/>
        <v/>
      </c>
      <c r="AP28" s="51" t="str">
        <f t="shared" si="4"/>
        <v/>
      </c>
      <c r="AQ28" s="52" t="str">
        <f t="shared" si="5"/>
        <v/>
      </c>
    </row>
    <row r="29" spans="2:43" ht="24.75" customHeight="1" x14ac:dyDescent="0.25">
      <c r="B29" s="37"/>
      <c r="C29" s="45" t="str">
        <f>IF($B29="","",SUMIF('09M'!$R:$R,'EFICIÊNCIA 1º ETAPA'!$B29,'09M'!$U:$U))</f>
        <v/>
      </c>
      <c r="D29" s="45" t="str">
        <f>IF(B29="","",SUMIF('09F'!$R:$R,'EFICIÊNCIA 1º ETAPA'!$B29,'09F'!$U:$U))</f>
        <v/>
      </c>
      <c r="E29" s="45">
        <f t="shared" si="6"/>
        <v>0</v>
      </c>
      <c r="F29" s="94"/>
      <c r="G29" s="94"/>
      <c r="H29" s="101"/>
      <c r="I29" s="45" t="str">
        <f>IF($B29="","",SUMIF('11M'!$R:$R,'EFICIÊNCIA 1º ETAPA'!$B29,'11M'!$U:$U))</f>
        <v/>
      </c>
      <c r="J29" s="45" t="str">
        <f>IF(B29="","",SUMIF('11F'!$R:$R,'EFICIÊNCIA 1º ETAPA'!$B29,'11F'!$U:$U))</f>
        <v/>
      </c>
      <c r="K29" s="45">
        <f t="shared" si="7"/>
        <v>0</v>
      </c>
      <c r="L29" s="45"/>
      <c r="M29" s="45"/>
      <c r="N29" s="101"/>
      <c r="O29" s="45" t="str">
        <f>IF($B29="","",SUMIF('13M'!$R:$R,'EFICIÊNCIA 1º ETAPA'!$B29,'13M'!$U:$U))</f>
        <v/>
      </c>
      <c r="P29" s="45" t="str">
        <f>IF(B29="","",SUMIF('13F'!$R:$R,'EFICIÊNCIA 1º ETAPA'!$B29,'13F'!$U:$U))</f>
        <v/>
      </c>
      <c r="Q29" s="45">
        <f t="shared" si="8"/>
        <v>0</v>
      </c>
      <c r="R29" s="45"/>
      <c r="S29" s="45"/>
      <c r="T29" s="101"/>
      <c r="U29" s="45" t="str">
        <f>IF($B29="","",SUMIF('15M'!$R:$R,'EFICIÊNCIA 1º ETAPA'!$B29,'15M'!$U:$U))</f>
        <v/>
      </c>
      <c r="V29" s="45" t="str">
        <f>IF(B29="","",SUMIF('15F'!$R:$R,'EFICIÊNCIA 1º ETAPA'!$B29,'15F'!$U:$U))</f>
        <v/>
      </c>
      <c r="W29" s="45">
        <f t="shared" si="9"/>
        <v>0</v>
      </c>
      <c r="X29" s="45"/>
      <c r="Y29" s="45"/>
      <c r="Z29" s="101"/>
      <c r="AA29" s="45" t="str">
        <f>IF($B29="","",SUMIF('17M'!$R:$R,'EFICIÊNCIA 1º ETAPA'!$B29,'17M'!$U:$U))</f>
        <v/>
      </c>
      <c r="AB29" s="45" t="str">
        <f>IF(B29="","",SUMIF('17F'!$R:$R,'EFICIÊNCIA 1º ETAPA'!$B29,'17F'!$U:$U))</f>
        <v/>
      </c>
      <c r="AC29" s="45">
        <f t="shared" si="10"/>
        <v>0</v>
      </c>
      <c r="AD29" s="106"/>
      <c r="AE29" s="106"/>
      <c r="AF29" s="46"/>
      <c r="AG29" s="101"/>
      <c r="AH29" s="47" t="str">
        <f t="shared" si="0"/>
        <v/>
      </c>
      <c r="AI29" s="47" t="str">
        <f t="shared" si="1"/>
        <v/>
      </c>
      <c r="AJ29" s="48" t="str">
        <f t="shared" si="2"/>
        <v/>
      </c>
      <c r="AK29" s="47" t="str">
        <f t="shared" si="12"/>
        <v/>
      </c>
      <c r="AL29" s="47">
        <v>23</v>
      </c>
      <c r="AM29" s="46"/>
      <c r="AN29" s="49" t="str">
        <f t="shared" si="3"/>
        <v/>
      </c>
      <c r="AO29" s="50" t="str">
        <f t="shared" si="13"/>
        <v/>
      </c>
      <c r="AP29" s="51" t="str">
        <f t="shared" si="4"/>
        <v/>
      </c>
      <c r="AQ29" s="52" t="str">
        <f t="shared" si="5"/>
        <v/>
      </c>
    </row>
    <row r="30" spans="2:43" ht="24.75" customHeight="1" x14ac:dyDescent="0.25">
      <c r="B30" s="37"/>
      <c r="C30" s="45" t="str">
        <f>IF($B30="","",SUMIF('09M'!$R:$R,'EFICIÊNCIA 1º ETAPA'!$B30,'09M'!$U:$U))</f>
        <v/>
      </c>
      <c r="D30" s="45" t="str">
        <f>IF(B30="","",SUMIF('09F'!$R:$R,'EFICIÊNCIA 1º ETAPA'!$B30,'09F'!$U:$U))</f>
        <v/>
      </c>
      <c r="E30" s="45">
        <f t="shared" si="6"/>
        <v>0</v>
      </c>
      <c r="F30" s="94"/>
      <c r="G30" s="94"/>
      <c r="H30" s="101"/>
      <c r="I30" s="45" t="str">
        <f>IF($B30="","",SUMIF('11M'!$R:$R,'EFICIÊNCIA 1º ETAPA'!$B30,'11M'!$U:$U))</f>
        <v/>
      </c>
      <c r="J30" s="45" t="str">
        <f>IF(B30="","",SUMIF('11F'!$R:$R,'EFICIÊNCIA 1º ETAPA'!$B30,'11F'!$U:$U))</f>
        <v/>
      </c>
      <c r="K30" s="45">
        <f t="shared" si="7"/>
        <v>0</v>
      </c>
      <c r="L30" s="45"/>
      <c r="M30" s="45"/>
      <c r="N30" s="101"/>
      <c r="O30" s="45" t="str">
        <f>IF($B30="","",SUMIF('13M'!$R:$R,'EFICIÊNCIA 1º ETAPA'!$B30,'13M'!$U:$U))</f>
        <v/>
      </c>
      <c r="P30" s="45" t="str">
        <f>IF(B30="","",SUMIF('13F'!$R:$R,'EFICIÊNCIA 1º ETAPA'!$B30,'13F'!$U:$U))</f>
        <v/>
      </c>
      <c r="Q30" s="45">
        <f t="shared" si="8"/>
        <v>0</v>
      </c>
      <c r="R30" s="45"/>
      <c r="S30" s="45"/>
      <c r="T30" s="101"/>
      <c r="U30" s="45" t="str">
        <f>IF($B30="","",SUMIF('15M'!$R:$R,'EFICIÊNCIA 1º ETAPA'!$B30,'15M'!$U:$U))</f>
        <v/>
      </c>
      <c r="V30" s="45" t="str">
        <f>IF(B30="","",SUMIF('15F'!$R:$R,'EFICIÊNCIA 1º ETAPA'!$B30,'15F'!$U:$U))</f>
        <v/>
      </c>
      <c r="W30" s="45">
        <f t="shared" si="9"/>
        <v>0</v>
      </c>
      <c r="X30" s="45"/>
      <c r="Y30" s="45"/>
      <c r="Z30" s="101"/>
      <c r="AA30" s="45" t="str">
        <f>IF($B30="","",SUMIF('17M'!$R:$R,'EFICIÊNCIA 1º ETAPA'!$B30,'17M'!$U:$U))</f>
        <v/>
      </c>
      <c r="AB30" s="45" t="str">
        <f>IF(B30="","",SUMIF('17F'!$R:$R,'EFICIÊNCIA 1º ETAPA'!$B30,'17F'!$U:$U))</f>
        <v/>
      </c>
      <c r="AC30" s="45">
        <f t="shared" si="10"/>
        <v>0</v>
      </c>
      <c r="AD30" s="106"/>
      <c r="AE30" s="106"/>
      <c r="AF30" s="46"/>
      <c r="AG30" s="101"/>
      <c r="AH30" s="47" t="str">
        <f t="shared" si="0"/>
        <v/>
      </c>
      <c r="AI30" s="47" t="str">
        <f t="shared" si="1"/>
        <v/>
      </c>
      <c r="AJ30" s="48" t="str">
        <f t="shared" si="2"/>
        <v/>
      </c>
      <c r="AK30" s="47" t="str">
        <f t="shared" si="12"/>
        <v/>
      </c>
      <c r="AL30" s="47">
        <v>24</v>
      </c>
      <c r="AM30" s="46"/>
      <c r="AN30" s="49" t="str">
        <f t="shared" si="3"/>
        <v/>
      </c>
      <c r="AO30" s="50" t="str">
        <f t="shared" si="13"/>
        <v/>
      </c>
      <c r="AP30" s="51" t="str">
        <f t="shared" si="4"/>
        <v/>
      </c>
      <c r="AQ30" s="52" t="str">
        <f t="shared" si="5"/>
        <v/>
      </c>
    </row>
    <row r="31" spans="2:43" ht="24.75" customHeight="1" x14ac:dyDescent="0.25">
      <c r="B31" s="37"/>
      <c r="C31" s="45" t="str">
        <f>IF($B31="","",SUMIF('09M'!$R:$R,'EFICIÊNCIA 1º ETAPA'!$B31,'09M'!$U:$U))</f>
        <v/>
      </c>
      <c r="D31" s="45" t="str">
        <f>IF(B31="","",SUMIF('09F'!$R:$R,'EFICIÊNCIA 1º ETAPA'!$B31,'09F'!$U:$U))</f>
        <v/>
      </c>
      <c r="E31" s="45">
        <f t="shared" si="6"/>
        <v>0</v>
      </c>
      <c r="F31" s="94"/>
      <c r="G31" s="94"/>
      <c r="H31" s="101"/>
      <c r="I31" s="45" t="str">
        <f>IF($B31="","",SUMIF('11M'!$R:$R,'EFICIÊNCIA 1º ETAPA'!$B31,'11M'!$U:$U))</f>
        <v/>
      </c>
      <c r="J31" s="45" t="str">
        <f>IF(B31="","",SUMIF('11F'!$R:$R,'EFICIÊNCIA 1º ETAPA'!$B31,'11F'!$U:$U))</f>
        <v/>
      </c>
      <c r="K31" s="45">
        <f t="shared" si="7"/>
        <v>0</v>
      </c>
      <c r="L31" s="45"/>
      <c r="M31" s="45"/>
      <c r="N31" s="101"/>
      <c r="O31" s="45" t="str">
        <f>IF($B31="","",SUMIF('13M'!$R:$R,'EFICIÊNCIA 1º ETAPA'!$B31,'13M'!$U:$U))</f>
        <v/>
      </c>
      <c r="P31" s="45" t="str">
        <f>IF(B31="","",SUMIF('13F'!$R:$R,'EFICIÊNCIA 1º ETAPA'!$B31,'13F'!$U:$U))</f>
        <v/>
      </c>
      <c r="Q31" s="45">
        <f t="shared" si="8"/>
        <v>0</v>
      </c>
      <c r="R31" s="45"/>
      <c r="S31" s="45"/>
      <c r="T31" s="101"/>
      <c r="U31" s="45" t="str">
        <f>IF($B31="","",SUMIF('15M'!$R:$R,'EFICIÊNCIA 1º ETAPA'!$B31,'15M'!$U:$U))</f>
        <v/>
      </c>
      <c r="V31" s="45" t="str">
        <f>IF(B31="","",SUMIF('15F'!$R:$R,'EFICIÊNCIA 1º ETAPA'!$B31,'15F'!$U:$U))</f>
        <v/>
      </c>
      <c r="W31" s="45">
        <f t="shared" si="9"/>
        <v>0</v>
      </c>
      <c r="X31" s="45"/>
      <c r="Y31" s="45"/>
      <c r="Z31" s="101"/>
      <c r="AA31" s="45" t="str">
        <f>IF($B31="","",SUMIF('17M'!$R:$R,'EFICIÊNCIA 1º ETAPA'!$B31,'17M'!$U:$U))</f>
        <v/>
      </c>
      <c r="AB31" s="45" t="str">
        <f>IF(B31="","",SUMIF('17F'!$R:$R,'EFICIÊNCIA 1º ETAPA'!$B31,'17F'!$U:$U))</f>
        <v/>
      </c>
      <c r="AC31" s="45">
        <f t="shared" si="10"/>
        <v>0</v>
      </c>
      <c r="AD31" s="106"/>
      <c r="AE31" s="106"/>
      <c r="AF31" s="46"/>
      <c r="AG31" s="101"/>
      <c r="AH31" s="47" t="str">
        <f t="shared" si="0"/>
        <v/>
      </c>
      <c r="AI31" s="47" t="str">
        <f t="shared" si="1"/>
        <v/>
      </c>
      <c r="AJ31" s="48" t="str">
        <f t="shared" si="2"/>
        <v/>
      </c>
      <c r="AK31" s="47" t="str">
        <f t="shared" si="12"/>
        <v/>
      </c>
      <c r="AL31" s="47">
        <v>25</v>
      </c>
      <c r="AM31" s="46"/>
      <c r="AN31" s="49" t="str">
        <f t="shared" si="3"/>
        <v/>
      </c>
      <c r="AO31" s="50" t="str">
        <f t="shared" si="13"/>
        <v/>
      </c>
      <c r="AP31" s="51" t="str">
        <f t="shared" si="4"/>
        <v/>
      </c>
      <c r="AQ31" s="52" t="str">
        <f t="shared" si="5"/>
        <v/>
      </c>
    </row>
    <row r="32" spans="2:43" ht="24.75" customHeight="1" x14ac:dyDescent="0.25">
      <c r="B32" s="37"/>
      <c r="C32" s="45" t="str">
        <f>IF($B32="","",SUMIF('09M'!$R:$R,'EFICIÊNCIA 1º ETAPA'!$B32,'09M'!$U:$U))</f>
        <v/>
      </c>
      <c r="D32" s="45" t="str">
        <f>IF(B32="","",SUMIF('09F'!$R:$R,'EFICIÊNCIA 1º ETAPA'!$B32,'09F'!$U:$U))</f>
        <v/>
      </c>
      <c r="E32" s="45">
        <f t="shared" si="6"/>
        <v>0</v>
      </c>
      <c r="F32" s="94"/>
      <c r="G32" s="94"/>
      <c r="H32" s="101"/>
      <c r="I32" s="45" t="str">
        <f>IF($B32="","",SUMIF('11M'!$R:$R,'EFICIÊNCIA 1º ETAPA'!$B32,'11M'!$U:$U))</f>
        <v/>
      </c>
      <c r="J32" s="45" t="str">
        <f>IF(B32="","",SUMIF('11F'!$R:$R,'EFICIÊNCIA 1º ETAPA'!$B32,'11F'!$U:$U))</f>
        <v/>
      </c>
      <c r="K32" s="45">
        <f t="shared" si="7"/>
        <v>0</v>
      </c>
      <c r="L32" s="45"/>
      <c r="M32" s="45"/>
      <c r="N32" s="101"/>
      <c r="O32" s="45" t="str">
        <f>IF($B32="","",SUMIF('13M'!$R:$R,'EFICIÊNCIA 1º ETAPA'!$B32,'13M'!$U:$U))</f>
        <v/>
      </c>
      <c r="P32" s="45" t="str">
        <f>IF(B32="","",SUMIF('13F'!$R:$R,'EFICIÊNCIA 1º ETAPA'!$B32,'13F'!$U:$U))</f>
        <v/>
      </c>
      <c r="Q32" s="45">
        <f t="shared" si="8"/>
        <v>0</v>
      </c>
      <c r="R32" s="45"/>
      <c r="S32" s="45"/>
      <c r="T32" s="101"/>
      <c r="U32" s="45" t="str">
        <f>IF($B32="","",SUMIF('15M'!$R:$R,'EFICIÊNCIA 1º ETAPA'!$B32,'15M'!$U:$U))</f>
        <v/>
      </c>
      <c r="V32" s="45" t="str">
        <f>IF(B32="","",SUMIF('15F'!$R:$R,'EFICIÊNCIA 1º ETAPA'!$B32,'15F'!$U:$U))</f>
        <v/>
      </c>
      <c r="W32" s="45">
        <f t="shared" si="9"/>
        <v>0</v>
      </c>
      <c r="X32" s="45"/>
      <c r="Y32" s="45"/>
      <c r="Z32" s="101"/>
      <c r="AA32" s="45" t="str">
        <f>IF($B32="","",SUMIF('17M'!$R:$R,'EFICIÊNCIA 1º ETAPA'!$B32,'17M'!$U:$U))</f>
        <v/>
      </c>
      <c r="AB32" s="45" t="str">
        <f>IF(B32="","",SUMIF('17F'!$R:$R,'EFICIÊNCIA 1º ETAPA'!$B32,'17F'!$U:$U))</f>
        <v/>
      </c>
      <c r="AC32" s="45">
        <f t="shared" si="10"/>
        <v>0</v>
      </c>
      <c r="AD32" s="106"/>
      <c r="AE32" s="106"/>
      <c r="AF32" s="46"/>
      <c r="AG32" s="101"/>
      <c r="AH32" s="47" t="str">
        <f t="shared" si="0"/>
        <v/>
      </c>
      <c r="AI32" s="47" t="str">
        <f t="shared" si="1"/>
        <v/>
      </c>
      <c r="AJ32" s="48" t="str">
        <f t="shared" si="2"/>
        <v/>
      </c>
      <c r="AK32" s="47" t="str">
        <f t="shared" si="12"/>
        <v/>
      </c>
      <c r="AL32" s="47">
        <v>26</v>
      </c>
      <c r="AM32" s="46"/>
      <c r="AN32" s="49" t="str">
        <f t="shared" si="3"/>
        <v/>
      </c>
      <c r="AO32" s="50" t="str">
        <f t="shared" si="13"/>
        <v/>
      </c>
      <c r="AP32" s="51" t="str">
        <f t="shared" si="4"/>
        <v/>
      </c>
      <c r="AQ32" s="52" t="str">
        <f t="shared" si="5"/>
        <v/>
      </c>
    </row>
    <row r="33" spans="2:43" ht="24.75" customHeight="1" x14ac:dyDescent="0.25">
      <c r="B33" s="37"/>
      <c r="C33" s="45" t="str">
        <f>IF($B33="","",SUMIF('09M'!$R:$R,'EFICIÊNCIA 1º ETAPA'!$B33,'09M'!$U:$U))</f>
        <v/>
      </c>
      <c r="D33" s="45" t="str">
        <f>IF(B33="","",SUMIF('09F'!$R:$R,'EFICIÊNCIA 1º ETAPA'!$B33,'09F'!$U:$U))</f>
        <v/>
      </c>
      <c r="E33" s="45">
        <f t="shared" si="6"/>
        <v>0</v>
      </c>
      <c r="F33" s="94"/>
      <c r="G33" s="94"/>
      <c r="H33" s="101"/>
      <c r="I33" s="45" t="str">
        <f>IF($B33="","",SUMIF('11M'!$R:$R,'EFICIÊNCIA 1º ETAPA'!$B33,'11M'!$U:$U))</f>
        <v/>
      </c>
      <c r="J33" s="45" t="str">
        <f>IF(B33="","",SUMIF('11F'!$R:$R,'EFICIÊNCIA 1º ETAPA'!$B33,'11F'!$U:$U))</f>
        <v/>
      </c>
      <c r="K33" s="45">
        <f t="shared" si="7"/>
        <v>0</v>
      </c>
      <c r="L33" s="45"/>
      <c r="M33" s="45"/>
      <c r="N33" s="101"/>
      <c r="O33" s="45" t="str">
        <f>IF($B33="","",SUMIF('13M'!$R:$R,'EFICIÊNCIA 1º ETAPA'!$B33,'13M'!$U:$U))</f>
        <v/>
      </c>
      <c r="P33" s="45" t="str">
        <f>IF(B33="","",SUMIF('13F'!$R:$R,'EFICIÊNCIA 1º ETAPA'!$B33,'13F'!$U:$U))</f>
        <v/>
      </c>
      <c r="Q33" s="45">
        <f t="shared" si="8"/>
        <v>0</v>
      </c>
      <c r="R33" s="45"/>
      <c r="S33" s="45"/>
      <c r="T33" s="101"/>
      <c r="U33" s="45" t="str">
        <f>IF($B33="","",SUMIF('15M'!$R:$R,'EFICIÊNCIA 1º ETAPA'!$B33,'15M'!$U:$U))</f>
        <v/>
      </c>
      <c r="V33" s="45" t="str">
        <f>IF(B33="","",SUMIF('15F'!$R:$R,'EFICIÊNCIA 1º ETAPA'!$B33,'15F'!$U:$U))</f>
        <v/>
      </c>
      <c r="W33" s="45">
        <f t="shared" si="9"/>
        <v>0</v>
      </c>
      <c r="X33" s="45"/>
      <c r="Y33" s="45"/>
      <c r="Z33" s="101"/>
      <c r="AA33" s="45" t="str">
        <f>IF($B33="","",SUMIF('17M'!$R:$R,'EFICIÊNCIA 1º ETAPA'!$B33,'17M'!$U:$U))</f>
        <v/>
      </c>
      <c r="AB33" s="45" t="str">
        <f>IF(B33="","",SUMIF('17F'!$R:$R,'EFICIÊNCIA 1º ETAPA'!$B33,'17F'!$U:$U))</f>
        <v/>
      </c>
      <c r="AC33" s="45">
        <f t="shared" si="10"/>
        <v>0</v>
      </c>
      <c r="AD33" s="106"/>
      <c r="AE33" s="106"/>
      <c r="AF33" s="46"/>
      <c r="AG33" s="101"/>
      <c r="AH33" s="47" t="str">
        <f t="shared" si="0"/>
        <v/>
      </c>
      <c r="AI33" s="47" t="str">
        <f t="shared" si="1"/>
        <v/>
      </c>
      <c r="AJ33" s="48" t="str">
        <f t="shared" si="2"/>
        <v/>
      </c>
      <c r="AK33" s="47" t="str">
        <f t="shared" si="12"/>
        <v/>
      </c>
      <c r="AL33" s="47">
        <v>27</v>
      </c>
      <c r="AM33" s="46"/>
      <c r="AN33" s="49" t="str">
        <f t="shared" si="3"/>
        <v/>
      </c>
      <c r="AO33" s="50" t="str">
        <f t="shared" si="13"/>
        <v/>
      </c>
      <c r="AP33" s="51" t="str">
        <f t="shared" si="4"/>
        <v/>
      </c>
      <c r="AQ33" s="52" t="str">
        <f t="shared" si="5"/>
        <v/>
      </c>
    </row>
    <row r="34" spans="2:43" ht="24.75" customHeight="1" x14ac:dyDescent="0.25">
      <c r="B34" s="37"/>
      <c r="C34" s="45" t="str">
        <f>IF($B34="","",SUMIF('09M'!$R:$R,'EFICIÊNCIA 1º ETAPA'!$B34,'09M'!$U:$U))</f>
        <v/>
      </c>
      <c r="D34" s="45" t="str">
        <f>IF(B34="","",SUMIF('09F'!$R:$R,'EFICIÊNCIA 1º ETAPA'!$B34,'09F'!$U:$U))</f>
        <v/>
      </c>
      <c r="E34" s="45">
        <f t="shared" si="6"/>
        <v>0</v>
      </c>
      <c r="F34" s="94"/>
      <c r="G34" s="94"/>
      <c r="H34" s="101"/>
      <c r="I34" s="45" t="str">
        <f>IF($B34="","",SUMIF('11M'!$R:$R,'EFICIÊNCIA 1º ETAPA'!$B34,'11M'!$U:$U))</f>
        <v/>
      </c>
      <c r="J34" s="45" t="str">
        <f>IF(B34="","",SUMIF('11F'!$R:$R,'EFICIÊNCIA 1º ETAPA'!$B34,'11F'!$U:$U))</f>
        <v/>
      </c>
      <c r="K34" s="45">
        <f t="shared" si="7"/>
        <v>0</v>
      </c>
      <c r="L34" s="45"/>
      <c r="M34" s="45"/>
      <c r="N34" s="101"/>
      <c r="O34" s="45" t="str">
        <f>IF($B34="","",SUMIF('13M'!$R:$R,'EFICIÊNCIA 1º ETAPA'!$B34,'13M'!$U:$U))</f>
        <v/>
      </c>
      <c r="P34" s="45" t="str">
        <f>IF(B34="","",SUMIF('13F'!$R:$R,'EFICIÊNCIA 1º ETAPA'!$B34,'13F'!$U:$U))</f>
        <v/>
      </c>
      <c r="Q34" s="45">
        <f t="shared" si="8"/>
        <v>0</v>
      </c>
      <c r="R34" s="45"/>
      <c r="S34" s="45"/>
      <c r="T34" s="101"/>
      <c r="U34" s="45" t="str">
        <f>IF($B34="","",SUMIF('15M'!$R:$R,'EFICIÊNCIA 1º ETAPA'!$B34,'15M'!$U:$U))</f>
        <v/>
      </c>
      <c r="V34" s="45" t="str">
        <f>IF(B34="","",SUMIF('15F'!$R:$R,'EFICIÊNCIA 1º ETAPA'!$B34,'15F'!$U:$U))</f>
        <v/>
      </c>
      <c r="W34" s="45">
        <f t="shared" si="9"/>
        <v>0</v>
      </c>
      <c r="X34" s="45"/>
      <c r="Y34" s="45"/>
      <c r="Z34" s="101"/>
      <c r="AA34" s="45" t="str">
        <f>IF($B34="","",SUMIF('17M'!$R:$R,'EFICIÊNCIA 1º ETAPA'!$B34,'17M'!$U:$U))</f>
        <v/>
      </c>
      <c r="AB34" s="45" t="str">
        <f>IF(B34="","",SUMIF('17F'!$R:$R,'EFICIÊNCIA 1º ETAPA'!$B34,'17F'!$U:$U))</f>
        <v/>
      </c>
      <c r="AC34" s="45">
        <f t="shared" si="10"/>
        <v>0</v>
      </c>
      <c r="AD34" s="106"/>
      <c r="AE34" s="106"/>
      <c r="AF34" s="46"/>
      <c r="AG34" s="101"/>
      <c r="AH34" s="47" t="str">
        <f t="shared" si="0"/>
        <v/>
      </c>
      <c r="AI34" s="47" t="str">
        <f t="shared" si="1"/>
        <v/>
      </c>
      <c r="AJ34" s="48" t="str">
        <f t="shared" si="2"/>
        <v/>
      </c>
      <c r="AK34" s="47" t="str">
        <f t="shared" si="12"/>
        <v/>
      </c>
      <c r="AL34" s="47">
        <v>28</v>
      </c>
      <c r="AM34" s="46"/>
      <c r="AN34" s="49" t="str">
        <f t="shared" si="3"/>
        <v/>
      </c>
      <c r="AO34" s="50" t="str">
        <f t="shared" si="13"/>
        <v/>
      </c>
      <c r="AP34" s="51" t="str">
        <f t="shared" si="4"/>
        <v/>
      </c>
      <c r="AQ34" s="52" t="str">
        <f t="shared" si="5"/>
        <v/>
      </c>
    </row>
    <row r="35" spans="2:43" ht="24.75" customHeight="1" x14ac:dyDescent="0.25">
      <c r="B35" s="37"/>
      <c r="C35" s="45" t="str">
        <f>IF($B35="","",SUMIF('09M'!$R:$R,'EFICIÊNCIA 1º ETAPA'!$B35,'09M'!$U:$U))</f>
        <v/>
      </c>
      <c r="D35" s="45" t="str">
        <f>IF(B35="","",SUMIF('09F'!$R:$R,'EFICIÊNCIA 1º ETAPA'!$B35,'09F'!$U:$U))</f>
        <v/>
      </c>
      <c r="E35" s="45">
        <f t="shared" si="6"/>
        <v>0</v>
      </c>
      <c r="F35" s="94"/>
      <c r="G35" s="94"/>
      <c r="H35" s="101"/>
      <c r="I35" s="45" t="str">
        <f>IF($B35="","",SUMIF('11M'!$R:$R,'EFICIÊNCIA 1º ETAPA'!$B35,'11M'!$U:$U))</f>
        <v/>
      </c>
      <c r="J35" s="45" t="str">
        <f>IF(B35="","",SUMIF('11F'!$R:$R,'EFICIÊNCIA 1º ETAPA'!$B35,'11F'!$U:$U))</f>
        <v/>
      </c>
      <c r="K35" s="45">
        <f t="shared" si="7"/>
        <v>0</v>
      </c>
      <c r="L35" s="45"/>
      <c r="M35" s="45"/>
      <c r="N35" s="101"/>
      <c r="O35" s="45" t="str">
        <f>IF($B35="","",SUMIF('13M'!$R:$R,'EFICIÊNCIA 1º ETAPA'!$B35,'13M'!$U:$U))</f>
        <v/>
      </c>
      <c r="P35" s="45" t="str">
        <f>IF(B35="","",SUMIF('13F'!$R:$R,'EFICIÊNCIA 1º ETAPA'!$B35,'13F'!$U:$U))</f>
        <v/>
      </c>
      <c r="Q35" s="45">
        <f t="shared" si="8"/>
        <v>0</v>
      </c>
      <c r="R35" s="45"/>
      <c r="S35" s="45"/>
      <c r="T35" s="101"/>
      <c r="U35" s="45" t="str">
        <f>IF($B35="","",SUMIF('15M'!$R:$R,'EFICIÊNCIA 1º ETAPA'!$B35,'15M'!$U:$U))</f>
        <v/>
      </c>
      <c r="V35" s="45" t="str">
        <f>IF(B35="","",SUMIF('15F'!$R:$R,'EFICIÊNCIA 1º ETAPA'!$B35,'15F'!$U:$U))</f>
        <v/>
      </c>
      <c r="W35" s="45">
        <f t="shared" si="9"/>
        <v>0</v>
      </c>
      <c r="X35" s="45"/>
      <c r="Y35" s="45"/>
      <c r="Z35" s="101"/>
      <c r="AA35" s="45" t="str">
        <f>IF($B35="","",SUMIF('17M'!$R:$R,'EFICIÊNCIA 1º ETAPA'!$B35,'17M'!$U:$U))</f>
        <v/>
      </c>
      <c r="AB35" s="45" t="str">
        <f>IF(B35="","",SUMIF('17F'!$R:$R,'EFICIÊNCIA 1º ETAPA'!$B35,'17F'!$U:$U))</f>
        <v/>
      </c>
      <c r="AC35" s="45">
        <f t="shared" si="10"/>
        <v>0</v>
      </c>
      <c r="AD35" s="106"/>
      <c r="AE35" s="106"/>
      <c r="AF35" s="46"/>
      <c r="AG35" s="101"/>
      <c r="AH35" s="47" t="str">
        <f t="shared" si="0"/>
        <v/>
      </c>
      <c r="AI35" s="47" t="str">
        <f t="shared" si="1"/>
        <v/>
      </c>
      <c r="AJ35" s="48" t="str">
        <f t="shared" si="2"/>
        <v/>
      </c>
      <c r="AK35" s="47" t="str">
        <f t="shared" si="12"/>
        <v/>
      </c>
      <c r="AL35" s="47">
        <v>29</v>
      </c>
      <c r="AM35" s="46"/>
      <c r="AN35" s="49" t="str">
        <f t="shared" si="3"/>
        <v/>
      </c>
      <c r="AO35" s="50" t="str">
        <f t="shared" si="13"/>
        <v/>
      </c>
      <c r="AP35" s="51" t="str">
        <f t="shared" si="4"/>
        <v/>
      </c>
      <c r="AQ35" s="52" t="str">
        <f t="shared" si="5"/>
        <v/>
      </c>
    </row>
    <row r="36" spans="2:43" ht="24.75" customHeight="1" x14ac:dyDescent="0.25">
      <c r="B36" s="37"/>
      <c r="C36" s="45" t="str">
        <f>IF($B36="","",SUMIF('09M'!$R:$R,'EFICIÊNCIA 1º ETAPA'!$B36,'09M'!$U:$U))</f>
        <v/>
      </c>
      <c r="D36" s="45" t="str">
        <f>IF(B36="","",SUMIF('09F'!$R:$R,'EFICIÊNCIA 1º ETAPA'!$B36,'09F'!$U:$U))</f>
        <v/>
      </c>
      <c r="E36" s="45">
        <f t="shared" si="6"/>
        <v>0</v>
      </c>
      <c r="F36" s="94"/>
      <c r="G36" s="94"/>
      <c r="H36" s="101"/>
      <c r="I36" s="45" t="str">
        <f>IF($B36="","",SUMIF('11M'!$R:$R,'EFICIÊNCIA 1º ETAPA'!$B36,'11M'!$U:$U))</f>
        <v/>
      </c>
      <c r="J36" s="45" t="str">
        <f>IF(B36="","",SUMIF('11F'!$R:$R,'EFICIÊNCIA 1º ETAPA'!$B36,'11F'!$U:$U))</f>
        <v/>
      </c>
      <c r="K36" s="45">
        <f t="shared" si="7"/>
        <v>0</v>
      </c>
      <c r="L36" s="45"/>
      <c r="M36" s="45"/>
      <c r="N36" s="101"/>
      <c r="O36" s="45" t="str">
        <f>IF($B36="","",SUMIF('13M'!$R:$R,'EFICIÊNCIA 1º ETAPA'!$B36,'13M'!$U:$U))</f>
        <v/>
      </c>
      <c r="P36" s="45" t="str">
        <f>IF(B36="","",SUMIF('13F'!$R:$R,'EFICIÊNCIA 1º ETAPA'!$B36,'13F'!$U:$U))</f>
        <v/>
      </c>
      <c r="Q36" s="45">
        <f t="shared" si="8"/>
        <v>0</v>
      </c>
      <c r="R36" s="45"/>
      <c r="S36" s="45"/>
      <c r="T36" s="101"/>
      <c r="U36" s="45" t="str">
        <f>IF($B36="","",SUMIF('15M'!$R:$R,'EFICIÊNCIA 1º ETAPA'!$B36,'15M'!$U:$U))</f>
        <v/>
      </c>
      <c r="V36" s="45" t="str">
        <f>IF(B36="","",SUMIF('15F'!$R:$R,'EFICIÊNCIA 1º ETAPA'!$B36,'15F'!$U:$U))</f>
        <v/>
      </c>
      <c r="W36" s="45">
        <f t="shared" si="9"/>
        <v>0</v>
      </c>
      <c r="X36" s="45"/>
      <c r="Y36" s="45"/>
      <c r="Z36" s="101"/>
      <c r="AA36" s="45" t="str">
        <f>IF($B36="","",SUMIF('17M'!$R:$R,'EFICIÊNCIA 1º ETAPA'!$B36,'17M'!$U:$U))</f>
        <v/>
      </c>
      <c r="AB36" s="45" t="str">
        <f>IF(B36="","",SUMIF('17F'!$R:$R,'EFICIÊNCIA 1º ETAPA'!$B36,'17F'!$U:$U))</f>
        <v/>
      </c>
      <c r="AC36" s="45">
        <f t="shared" si="10"/>
        <v>0</v>
      </c>
      <c r="AD36" s="106"/>
      <c r="AE36" s="106"/>
      <c r="AF36" s="46"/>
      <c r="AG36" s="101"/>
      <c r="AH36" s="47" t="str">
        <f t="shared" si="0"/>
        <v/>
      </c>
      <c r="AI36" s="47" t="str">
        <f t="shared" si="1"/>
        <v/>
      </c>
      <c r="AJ36" s="48" t="str">
        <f t="shared" si="2"/>
        <v/>
      </c>
      <c r="AK36" s="47" t="str">
        <f t="shared" si="12"/>
        <v/>
      </c>
      <c r="AL36" s="47">
        <v>30</v>
      </c>
      <c r="AM36" s="46"/>
      <c r="AN36" s="49" t="str">
        <f t="shared" si="3"/>
        <v/>
      </c>
      <c r="AO36" s="50" t="str">
        <f t="shared" si="13"/>
        <v/>
      </c>
      <c r="AP36" s="51" t="str">
        <f t="shared" si="4"/>
        <v/>
      </c>
      <c r="AQ36" s="52" t="str">
        <f t="shared" si="5"/>
        <v/>
      </c>
    </row>
    <row r="37" spans="2:43" x14ac:dyDescent="0.25">
      <c r="T37" s="101"/>
      <c r="AG37" s="101"/>
    </row>
  </sheetData>
  <sortState ref="B6:AI13">
    <sortCondition descending="1" ref="AI6:AI13"/>
  </sortState>
  <mergeCells count="25">
    <mergeCell ref="X4:X5"/>
    <mergeCell ref="AD4:AD5"/>
    <mergeCell ref="AN4:AQ5"/>
    <mergeCell ref="G4:G5"/>
    <mergeCell ref="M4:M5"/>
    <mergeCell ref="S4:S5"/>
    <mergeCell ref="Y4:Y5"/>
    <mergeCell ref="AE4:AE5"/>
    <mergeCell ref="AG4:AG5"/>
    <mergeCell ref="C4:D4"/>
    <mergeCell ref="B2:AQ3"/>
    <mergeCell ref="B4:B5"/>
    <mergeCell ref="I4:J4"/>
    <mergeCell ref="O4:P4"/>
    <mergeCell ref="U4:V4"/>
    <mergeCell ref="AA4:AB4"/>
    <mergeCell ref="AJ4:AJ5"/>
    <mergeCell ref="E4:E5"/>
    <mergeCell ref="K4:K5"/>
    <mergeCell ref="Q4:Q5"/>
    <mergeCell ref="W4:W5"/>
    <mergeCell ref="AC4:AC5"/>
    <mergeCell ref="F4:F5"/>
    <mergeCell ref="L4:L5"/>
    <mergeCell ref="R4:R5"/>
  </mergeCells>
  <phoneticPr fontId="2" type="noConversion"/>
  <pageMargins left="0.51181102362204722" right="0.51181102362204722" top="0.78740157480314965" bottom="0.78740157480314965" header="0.31496062992125984" footer="0.31496062992125984"/>
  <pageSetup paperSize="9" scale="80" orientation="landscape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0000000}">
          <x14:formula1>
            <xm:f>LISTAS!$B$5:$B$34</xm:f>
          </x14:formula1>
          <xm:sqref>B7:B36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0" filterMode="1">
    <tabColor theme="0" tint="-0.499984740745262"/>
  </sheetPr>
  <dimension ref="B1:K304"/>
  <sheetViews>
    <sheetView showGridLines="0" topLeftCell="C7" workbookViewId="0">
      <selection activeCell="G21" sqref="G21"/>
    </sheetView>
  </sheetViews>
  <sheetFormatPr defaultRowHeight="15" x14ac:dyDescent="0.25"/>
  <cols>
    <col min="1" max="1" width="1.5703125" customWidth="1"/>
    <col min="2" max="2" width="42.140625" style="31" bestFit="1" customWidth="1"/>
    <col min="3" max="3" width="2.7109375" customWidth="1"/>
    <col min="4" max="4" width="18" customWidth="1"/>
    <col min="5" max="5" width="2.7109375" customWidth="1"/>
    <col min="6" max="6" width="46.42578125" style="31" bestFit="1" customWidth="1"/>
    <col min="7" max="7" width="42.140625" style="31" bestFit="1" customWidth="1"/>
    <col min="8" max="8" width="0.140625" customWidth="1"/>
    <col min="9" max="9" width="20.7109375" hidden="1" customWidth="1"/>
    <col min="10" max="10" width="18.140625" style="31" bestFit="1" customWidth="1"/>
    <col min="11" max="11" width="14.42578125" style="31" bestFit="1" customWidth="1"/>
    <col min="13" max="13" width="2.7109375" customWidth="1"/>
  </cols>
  <sheetData>
    <row r="1" spans="2:11" x14ac:dyDescent="0.25">
      <c r="F1" s="150" t="s">
        <v>27</v>
      </c>
      <c r="G1" s="151"/>
      <c r="H1" s="151"/>
      <c r="I1" s="151"/>
      <c r="J1" s="151"/>
      <c r="K1" s="151"/>
    </row>
    <row r="2" spans="2:11" x14ac:dyDescent="0.25">
      <c r="F2" s="152"/>
      <c r="G2" s="153"/>
      <c r="H2" s="153"/>
      <c r="I2" s="153"/>
      <c r="J2" s="153"/>
      <c r="K2" s="153"/>
    </row>
    <row r="3" spans="2:11" x14ac:dyDescent="0.25">
      <c r="B3" s="149" t="s">
        <v>26</v>
      </c>
      <c r="D3" s="149" t="s">
        <v>1</v>
      </c>
      <c r="F3" s="149" t="s">
        <v>36</v>
      </c>
      <c r="G3" s="149" t="s">
        <v>0</v>
      </c>
      <c r="H3" s="149" t="s">
        <v>16</v>
      </c>
      <c r="I3" s="149" t="s">
        <v>16</v>
      </c>
      <c r="J3" s="149" t="s">
        <v>37</v>
      </c>
      <c r="K3" s="149" t="s">
        <v>38</v>
      </c>
    </row>
    <row r="4" spans="2:11" x14ac:dyDescent="0.25">
      <c r="B4" s="149"/>
      <c r="D4" s="149"/>
      <c r="F4" s="149"/>
      <c r="G4" s="149"/>
      <c r="H4" s="149"/>
      <c r="I4" s="149"/>
      <c r="J4" s="149"/>
      <c r="K4" s="149"/>
    </row>
    <row r="5" spans="2:11" x14ac:dyDescent="0.25">
      <c r="B5" s="32" t="s">
        <v>50</v>
      </c>
      <c r="D5" s="32" t="s">
        <v>14</v>
      </c>
      <c r="F5" s="95" t="s">
        <v>56</v>
      </c>
      <c r="G5" s="32" t="s">
        <v>41</v>
      </c>
      <c r="H5" s="32"/>
      <c r="I5" s="32"/>
      <c r="J5" s="32" t="s">
        <v>199</v>
      </c>
      <c r="K5" s="32" t="s">
        <v>200</v>
      </c>
    </row>
    <row r="6" spans="2:11" x14ac:dyDescent="0.25">
      <c r="B6" s="32" t="s">
        <v>51</v>
      </c>
      <c r="D6" s="32" t="s">
        <v>28</v>
      </c>
      <c r="F6" s="95" t="s">
        <v>57</v>
      </c>
      <c r="G6" s="32" t="s">
        <v>41</v>
      </c>
      <c r="H6" s="32"/>
      <c r="I6" s="32"/>
      <c r="J6" s="32" t="s">
        <v>201</v>
      </c>
      <c r="K6" s="32" t="s">
        <v>200</v>
      </c>
    </row>
    <row r="7" spans="2:11" x14ac:dyDescent="0.25">
      <c r="B7" s="32" t="s">
        <v>52</v>
      </c>
      <c r="F7" s="95" t="s">
        <v>58</v>
      </c>
      <c r="G7" s="32" t="s">
        <v>51</v>
      </c>
      <c r="H7" s="32"/>
      <c r="I7" s="32"/>
      <c r="J7" s="32" t="s">
        <v>202</v>
      </c>
      <c r="K7" s="32" t="s">
        <v>200</v>
      </c>
    </row>
    <row r="8" spans="2:11" x14ac:dyDescent="0.25">
      <c r="B8" s="32" t="s">
        <v>43</v>
      </c>
      <c r="F8" s="95" t="s">
        <v>59</v>
      </c>
      <c r="G8" s="32" t="s">
        <v>44</v>
      </c>
      <c r="H8" s="32"/>
      <c r="I8" s="32"/>
      <c r="J8" s="32" t="s">
        <v>201</v>
      </c>
      <c r="K8" s="32" t="s">
        <v>203</v>
      </c>
    </row>
    <row r="9" spans="2:11" x14ac:dyDescent="0.25">
      <c r="B9" s="32" t="s">
        <v>53</v>
      </c>
      <c r="F9" s="95" t="s">
        <v>60</v>
      </c>
      <c r="G9" s="32" t="s">
        <v>43</v>
      </c>
      <c r="H9" s="32"/>
      <c r="I9" s="32"/>
      <c r="J9" s="32" t="s">
        <v>201</v>
      </c>
      <c r="K9" s="32" t="s">
        <v>203</v>
      </c>
    </row>
    <row r="10" spans="2:11" x14ac:dyDescent="0.25">
      <c r="B10" s="32" t="s">
        <v>54</v>
      </c>
      <c r="F10" s="95" t="s">
        <v>61</v>
      </c>
      <c r="G10" s="32" t="s">
        <v>52</v>
      </c>
      <c r="H10" s="32"/>
      <c r="I10" s="32"/>
      <c r="J10" s="32" t="s">
        <v>204</v>
      </c>
      <c r="K10" s="32" t="s">
        <v>200</v>
      </c>
    </row>
    <row r="11" spans="2:11" x14ac:dyDescent="0.25">
      <c r="B11" s="32" t="s">
        <v>44</v>
      </c>
      <c r="F11" s="95" t="s">
        <v>62</v>
      </c>
      <c r="G11" s="32" t="s">
        <v>53</v>
      </c>
      <c r="H11" s="32"/>
      <c r="I11" s="32"/>
      <c r="J11" s="32" t="s">
        <v>202</v>
      </c>
      <c r="K11" s="32" t="s">
        <v>200</v>
      </c>
    </row>
    <row r="12" spans="2:11" x14ac:dyDescent="0.25">
      <c r="B12" s="32" t="s">
        <v>39</v>
      </c>
      <c r="F12" s="95" t="s">
        <v>63</v>
      </c>
      <c r="G12" s="32" t="s">
        <v>53</v>
      </c>
      <c r="H12" s="32"/>
      <c r="I12" s="32"/>
      <c r="J12" s="32" t="s">
        <v>201</v>
      </c>
      <c r="K12" s="32" t="s">
        <v>203</v>
      </c>
    </row>
    <row r="13" spans="2:11" x14ac:dyDescent="0.25">
      <c r="B13" s="32" t="s">
        <v>40</v>
      </c>
      <c r="F13" s="95" t="s">
        <v>64</v>
      </c>
      <c r="G13" s="32" t="s">
        <v>39</v>
      </c>
      <c r="H13" s="32"/>
      <c r="I13" s="32"/>
      <c r="J13" s="32" t="s">
        <v>204</v>
      </c>
      <c r="K13" s="32" t="s">
        <v>203</v>
      </c>
    </row>
    <row r="14" spans="2:11" x14ac:dyDescent="0.25">
      <c r="B14" s="32" t="s">
        <v>55</v>
      </c>
      <c r="F14" s="95" t="s">
        <v>65</v>
      </c>
      <c r="G14" s="32" t="s">
        <v>52</v>
      </c>
      <c r="H14" s="32"/>
      <c r="I14" s="32"/>
      <c r="J14" s="32" t="s">
        <v>204</v>
      </c>
      <c r="K14" s="32" t="s">
        <v>203</v>
      </c>
    </row>
    <row r="15" spans="2:11" x14ac:dyDescent="0.25">
      <c r="B15" s="32" t="s">
        <v>41</v>
      </c>
      <c r="F15" s="95" t="s">
        <v>66</v>
      </c>
      <c r="G15" s="32" t="s">
        <v>51</v>
      </c>
      <c r="H15" s="32"/>
      <c r="I15" s="32"/>
      <c r="J15" s="32" t="s">
        <v>202</v>
      </c>
      <c r="K15" s="32" t="s">
        <v>203</v>
      </c>
    </row>
    <row r="16" spans="2:11" x14ac:dyDescent="0.25">
      <c r="B16" s="32"/>
      <c r="F16" s="95" t="s">
        <v>67</v>
      </c>
      <c r="G16" s="32" t="s">
        <v>51</v>
      </c>
      <c r="H16" s="32"/>
      <c r="I16" s="32"/>
      <c r="J16" s="32" t="s">
        <v>201</v>
      </c>
      <c r="K16" s="32" t="s">
        <v>203</v>
      </c>
    </row>
    <row r="17" spans="2:11" x14ac:dyDescent="0.25">
      <c r="B17" s="32"/>
      <c r="F17" s="95" t="s">
        <v>68</v>
      </c>
      <c r="G17" s="32" t="s">
        <v>53</v>
      </c>
      <c r="H17" s="32"/>
      <c r="I17" s="32"/>
      <c r="J17" s="32" t="s">
        <v>202</v>
      </c>
      <c r="K17" s="32" t="s">
        <v>200</v>
      </c>
    </row>
    <row r="18" spans="2:11" x14ac:dyDescent="0.25">
      <c r="B18" s="32"/>
      <c r="F18" s="95" t="s">
        <v>69</v>
      </c>
      <c r="G18" s="32" t="s">
        <v>41</v>
      </c>
      <c r="H18" s="32"/>
      <c r="I18" s="32"/>
      <c r="J18" s="32" t="s">
        <v>42</v>
      </c>
      <c r="K18" s="32" t="s">
        <v>200</v>
      </c>
    </row>
    <row r="19" spans="2:11" x14ac:dyDescent="0.25">
      <c r="B19" s="32"/>
      <c r="F19" s="95" t="s">
        <v>70</v>
      </c>
      <c r="G19" s="32" t="s">
        <v>43</v>
      </c>
      <c r="H19" s="32"/>
      <c r="I19" s="32"/>
      <c r="J19" s="32" t="s">
        <v>202</v>
      </c>
      <c r="K19" s="32" t="s">
        <v>203</v>
      </c>
    </row>
    <row r="20" spans="2:11" x14ac:dyDescent="0.25">
      <c r="B20" s="32"/>
      <c r="F20" s="95" t="s">
        <v>71</v>
      </c>
      <c r="G20" s="32" t="s">
        <v>52</v>
      </c>
      <c r="H20" s="32"/>
      <c r="I20" s="32"/>
      <c r="J20" s="32" t="s">
        <v>201</v>
      </c>
      <c r="K20" s="32" t="s">
        <v>203</v>
      </c>
    </row>
    <row r="21" spans="2:11" x14ac:dyDescent="0.25">
      <c r="B21" s="95"/>
      <c r="F21" s="95" t="s">
        <v>72</v>
      </c>
      <c r="G21" s="32" t="s">
        <v>54</v>
      </c>
      <c r="H21" s="32"/>
      <c r="I21" s="32"/>
      <c r="J21" s="32" t="s">
        <v>199</v>
      </c>
      <c r="K21" s="32" t="s">
        <v>203</v>
      </c>
    </row>
    <row r="22" spans="2:11" x14ac:dyDescent="0.25">
      <c r="B22" s="95"/>
      <c r="F22" s="95" t="s">
        <v>73</v>
      </c>
      <c r="G22" s="32" t="s">
        <v>52</v>
      </c>
      <c r="H22" s="32"/>
      <c r="I22" s="32"/>
      <c r="J22" s="32" t="s">
        <v>204</v>
      </c>
      <c r="K22" s="32" t="s">
        <v>200</v>
      </c>
    </row>
    <row r="23" spans="2:11" x14ac:dyDescent="0.25">
      <c r="B23" s="32"/>
      <c r="F23" s="95" t="s">
        <v>74</v>
      </c>
      <c r="G23" s="32" t="s">
        <v>51</v>
      </c>
      <c r="H23" s="32"/>
      <c r="I23" s="32"/>
      <c r="J23" s="32" t="s">
        <v>204</v>
      </c>
      <c r="K23" s="32" t="s">
        <v>200</v>
      </c>
    </row>
    <row r="24" spans="2:11" x14ac:dyDescent="0.25">
      <c r="B24" s="32"/>
      <c r="F24" s="95" t="s">
        <v>75</v>
      </c>
      <c r="G24" s="32" t="s">
        <v>41</v>
      </c>
      <c r="H24" s="32"/>
      <c r="I24" s="32"/>
      <c r="J24" s="32" t="s">
        <v>201</v>
      </c>
      <c r="K24" s="32" t="s">
        <v>203</v>
      </c>
    </row>
    <row r="25" spans="2:11" x14ac:dyDescent="0.25">
      <c r="B25" s="32"/>
      <c r="F25" s="95" t="s">
        <v>76</v>
      </c>
      <c r="G25" s="32" t="s">
        <v>39</v>
      </c>
      <c r="H25" s="32"/>
      <c r="I25" s="32"/>
      <c r="J25" s="32" t="s">
        <v>204</v>
      </c>
      <c r="K25" s="32" t="s">
        <v>203</v>
      </c>
    </row>
    <row r="26" spans="2:11" x14ac:dyDescent="0.25">
      <c r="B26" s="32"/>
      <c r="F26" s="95" t="s">
        <v>77</v>
      </c>
      <c r="G26" s="32" t="s">
        <v>41</v>
      </c>
      <c r="H26" s="32"/>
      <c r="I26" s="32"/>
      <c r="J26" s="32" t="s">
        <v>42</v>
      </c>
      <c r="K26" s="32" t="s">
        <v>200</v>
      </c>
    </row>
    <row r="27" spans="2:11" x14ac:dyDescent="0.25">
      <c r="B27" s="32"/>
      <c r="F27" s="95" t="s">
        <v>78</v>
      </c>
      <c r="G27" s="32" t="s">
        <v>51</v>
      </c>
      <c r="H27" s="32"/>
      <c r="I27" s="32"/>
      <c r="J27" s="32" t="s">
        <v>202</v>
      </c>
      <c r="K27" s="32" t="s">
        <v>203</v>
      </c>
    </row>
    <row r="28" spans="2:11" x14ac:dyDescent="0.25">
      <c r="B28" s="32"/>
      <c r="F28" s="95" t="s">
        <v>79</v>
      </c>
      <c r="G28" s="32" t="s">
        <v>52</v>
      </c>
      <c r="H28" s="32"/>
      <c r="I28" s="32"/>
      <c r="J28" s="32" t="s">
        <v>204</v>
      </c>
      <c r="K28" s="32" t="s">
        <v>203</v>
      </c>
    </row>
    <row r="29" spans="2:11" x14ac:dyDescent="0.25">
      <c r="B29" s="32"/>
      <c r="F29" s="95" t="s">
        <v>80</v>
      </c>
      <c r="G29" s="32" t="s">
        <v>43</v>
      </c>
      <c r="H29" s="32"/>
      <c r="I29" s="32"/>
      <c r="J29" s="32" t="s">
        <v>202</v>
      </c>
      <c r="K29" s="32" t="s">
        <v>200</v>
      </c>
    </row>
    <row r="30" spans="2:11" x14ac:dyDescent="0.25">
      <c r="B30" s="32"/>
      <c r="F30" s="95" t="s">
        <v>81</v>
      </c>
      <c r="G30" s="32" t="s">
        <v>53</v>
      </c>
      <c r="H30" s="32"/>
      <c r="I30" s="32"/>
      <c r="J30" s="32" t="s">
        <v>202</v>
      </c>
      <c r="K30" s="32" t="s">
        <v>203</v>
      </c>
    </row>
    <row r="31" spans="2:11" x14ac:dyDescent="0.25">
      <c r="B31" s="32"/>
      <c r="F31" s="95" t="s">
        <v>82</v>
      </c>
      <c r="G31" s="32" t="s">
        <v>52</v>
      </c>
      <c r="H31" s="32"/>
      <c r="I31" s="32"/>
      <c r="J31" s="32" t="s">
        <v>199</v>
      </c>
      <c r="K31" s="32" t="s">
        <v>200</v>
      </c>
    </row>
    <row r="32" spans="2:11" x14ac:dyDescent="0.25">
      <c r="B32" s="32"/>
      <c r="F32" s="95" t="s">
        <v>83</v>
      </c>
      <c r="G32" s="32" t="s">
        <v>52</v>
      </c>
      <c r="H32" s="32"/>
      <c r="I32" s="32"/>
      <c r="J32" s="32" t="s">
        <v>202</v>
      </c>
      <c r="K32" s="32" t="s">
        <v>203</v>
      </c>
    </row>
    <row r="33" spans="2:11" x14ac:dyDescent="0.25">
      <c r="B33" s="32"/>
      <c r="F33" s="95" t="s">
        <v>84</v>
      </c>
      <c r="G33" s="32" t="s">
        <v>53</v>
      </c>
      <c r="H33" s="32"/>
      <c r="I33" s="32"/>
      <c r="J33" s="32" t="s">
        <v>201</v>
      </c>
      <c r="K33" s="32" t="s">
        <v>203</v>
      </c>
    </row>
    <row r="34" spans="2:11" x14ac:dyDescent="0.25">
      <c r="B34" s="32"/>
      <c r="F34" s="95" t="s">
        <v>85</v>
      </c>
      <c r="G34" s="32" t="s">
        <v>41</v>
      </c>
      <c r="H34" s="32"/>
      <c r="I34" s="32"/>
      <c r="J34" s="32" t="s">
        <v>42</v>
      </c>
      <c r="K34" s="32" t="s">
        <v>200</v>
      </c>
    </row>
    <row r="35" spans="2:11" x14ac:dyDescent="0.25">
      <c r="F35" s="95" t="s">
        <v>86</v>
      </c>
      <c r="G35" s="32" t="s">
        <v>41</v>
      </c>
      <c r="H35" s="32"/>
      <c r="I35" s="32"/>
      <c r="J35" s="32" t="s">
        <v>204</v>
      </c>
      <c r="K35" s="32" t="s">
        <v>203</v>
      </c>
    </row>
    <row r="36" spans="2:11" x14ac:dyDescent="0.25">
      <c r="F36" s="95" t="s">
        <v>87</v>
      </c>
      <c r="G36" s="32" t="s">
        <v>51</v>
      </c>
      <c r="H36" s="32"/>
      <c r="I36" s="32"/>
      <c r="J36" s="32" t="s">
        <v>202</v>
      </c>
      <c r="K36" s="32" t="s">
        <v>203</v>
      </c>
    </row>
    <row r="37" spans="2:11" x14ac:dyDescent="0.25">
      <c r="F37" s="95" t="s">
        <v>88</v>
      </c>
      <c r="G37" s="32" t="s">
        <v>52</v>
      </c>
      <c r="H37" s="32"/>
      <c r="I37" s="32"/>
      <c r="J37" s="32" t="s">
        <v>202</v>
      </c>
      <c r="K37" s="32" t="s">
        <v>200</v>
      </c>
    </row>
    <row r="38" spans="2:11" x14ac:dyDescent="0.25">
      <c r="F38" s="95" t="s">
        <v>89</v>
      </c>
      <c r="G38" s="32" t="s">
        <v>43</v>
      </c>
      <c r="H38" s="32"/>
      <c r="I38" s="32"/>
      <c r="J38" s="32" t="s">
        <v>202</v>
      </c>
      <c r="K38" s="32" t="s">
        <v>203</v>
      </c>
    </row>
    <row r="39" spans="2:11" x14ac:dyDescent="0.25">
      <c r="F39" s="95" t="s">
        <v>90</v>
      </c>
      <c r="G39" s="32" t="s">
        <v>51</v>
      </c>
      <c r="H39" s="32"/>
      <c r="I39" s="32"/>
      <c r="J39" s="32" t="s">
        <v>42</v>
      </c>
      <c r="K39" s="32" t="s">
        <v>203</v>
      </c>
    </row>
    <row r="40" spans="2:11" x14ac:dyDescent="0.25">
      <c r="F40" s="95" t="s">
        <v>91</v>
      </c>
      <c r="G40" s="32" t="s">
        <v>54</v>
      </c>
      <c r="H40" s="32"/>
      <c r="I40" s="32"/>
      <c r="J40" s="32" t="s">
        <v>199</v>
      </c>
      <c r="K40" s="32" t="s">
        <v>203</v>
      </c>
    </row>
    <row r="41" spans="2:11" x14ac:dyDescent="0.25">
      <c r="F41" s="95" t="s">
        <v>92</v>
      </c>
      <c r="G41" s="32" t="s">
        <v>53</v>
      </c>
      <c r="H41" s="32"/>
      <c r="I41" s="32"/>
      <c r="J41" s="32" t="s">
        <v>202</v>
      </c>
      <c r="K41" s="32" t="s">
        <v>203</v>
      </c>
    </row>
    <row r="42" spans="2:11" x14ac:dyDescent="0.25">
      <c r="F42" s="95" t="s">
        <v>93</v>
      </c>
      <c r="G42" s="32" t="s">
        <v>51</v>
      </c>
      <c r="H42" s="32"/>
      <c r="I42" s="32"/>
      <c r="J42" s="32" t="s">
        <v>202</v>
      </c>
      <c r="K42" s="32" t="s">
        <v>200</v>
      </c>
    </row>
    <row r="43" spans="2:11" x14ac:dyDescent="0.25">
      <c r="F43" s="95" t="s">
        <v>94</v>
      </c>
      <c r="G43" s="32" t="s">
        <v>52</v>
      </c>
      <c r="H43" s="32"/>
      <c r="I43" s="32"/>
      <c r="J43" s="32" t="s">
        <v>204</v>
      </c>
      <c r="K43" s="32" t="s">
        <v>200</v>
      </c>
    </row>
    <row r="44" spans="2:11" x14ac:dyDescent="0.25">
      <c r="F44" s="95" t="s">
        <v>95</v>
      </c>
      <c r="G44" s="32" t="s">
        <v>51</v>
      </c>
      <c r="H44" s="32"/>
      <c r="I44" s="32"/>
      <c r="J44" s="32" t="s">
        <v>42</v>
      </c>
      <c r="K44" s="32" t="s">
        <v>200</v>
      </c>
    </row>
    <row r="45" spans="2:11" x14ac:dyDescent="0.25">
      <c r="F45" s="95" t="s">
        <v>96</v>
      </c>
      <c r="G45" s="32" t="s">
        <v>51</v>
      </c>
      <c r="H45" s="32"/>
      <c r="I45" s="32"/>
      <c r="J45" s="32" t="s">
        <v>201</v>
      </c>
      <c r="K45" s="32" t="s">
        <v>203</v>
      </c>
    </row>
    <row r="46" spans="2:11" x14ac:dyDescent="0.25">
      <c r="F46" s="95" t="s">
        <v>97</v>
      </c>
      <c r="G46" s="32" t="s">
        <v>52</v>
      </c>
      <c r="H46" s="32"/>
      <c r="I46" s="32"/>
      <c r="J46" s="32" t="s">
        <v>204</v>
      </c>
      <c r="K46" s="32" t="s">
        <v>203</v>
      </c>
    </row>
    <row r="47" spans="2:11" x14ac:dyDescent="0.25">
      <c r="F47" s="95" t="s">
        <v>98</v>
      </c>
      <c r="G47" s="32" t="s">
        <v>50</v>
      </c>
      <c r="H47" s="32"/>
      <c r="I47" s="32"/>
      <c r="J47" s="32" t="s">
        <v>42</v>
      </c>
      <c r="K47" s="32" t="s">
        <v>203</v>
      </c>
    </row>
    <row r="48" spans="2:11" x14ac:dyDescent="0.25">
      <c r="F48" s="95" t="s">
        <v>99</v>
      </c>
      <c r="G48" s="32" t="s">
        <v>50</v>
      </c>
      <c r="H48" s="32"/>
      <c r="I48" s="32"/>
      <c r="J48" s="32" t="s">
        <v>201</v>
      </c>
      <c r="K48" s="32" t="s">
        <v>203</v>
      </c>
    </row>
    <row r="49" spans="6:11" x14ac:dyDescent="0.25">
      <c r="F49" s="95" t="s">
        <v>100</v>
      </c>
      <c r="G49" s="32" t="s">
        <v>51</v>
      </c>
      <c r="H49" s="32"/>
      <c r="I49" s="32"/>
      <c r="J49" s="32" t="s">
        <v>199</v>
      </c>
      <c r="K49" s="32" t="s">
        <v>203</v>
      </c>
    </row>
    <row r="50" spans="6:11" x14ac:dyDescent="0.25">
      <c r="F50" s="95" t="s">
        <v>101</v>
      </c>
      <c r="G50" s="32" t="s">
        <v>39</v>
      </c>
      <c r="H50" s="32"/>
      <c r="I50" s="32"/>
      <c r="J50" s="32" t="s">
        <v>202</v>
      </c>
      <c r="K50" s="32" t="s">
        <v>203</v>
      </c>
    </row>
    <row r="51" spans="6:11" x14ac:dyDescent="0.25">
      <c r="F51" s="95" t="s">
        <v>102</v>
      </c>
      <c r="G51" s="32" t="s">
        <v>53</v>
      </c>
      <c r="H51" s="32"/>
      <c r="I51" s="32"/>
      <c r="J51" s="32" t="s">
        <v>202</v>
      </c>
      <c r="K51" s="32" t="s">
        <v>203</v>
      </c>
    </row>
    <row r="52" spans="6:11" x14ac:dyDescent="0.25">
      <c r="F52" s="95" t="s">
        <v>103</v>
      </c>
      <c r="G52" s="32" t="s">
        <v>52</v>
      </c>
      <c r="H52" s="32"/>
      <c r="I52" s="32"/>
      <c r="J52" s="32" t="s">
        <v>202</v>
      </c>
      <c r="K52" s="32" t="s">
        <v>203</v>
      </c>
    </row>
    <row r="53" spans="6:11" x14ac:dyDescent="0.25">
      <c r="F53" s="95" t="s">
        <v>104</v>
      </c>
      <c r="G53" s="32" t="s">
        <v>44</v>
      </c>
      <c r="H53" s="32"/>
      <c r="I53" s="32"/>
      <c r="J53" s="32" t="s">
        <v>201</v>
      </c>
      <c r="K53" s="32" t="s">
        <v>203</v>
      </c>
    </row>
    <row r="54" spans="6:11" x14ac:dyDescent="0.25">
      <c r="F54" s="95" t="s">
        <v>105</v>
      </c>
      <c r="G54" s="32" t="s">
        <v>41</v>
      </c>
      <c r="H54" s="32"/>
      <c r="I54" s="32"/>
      <c r="J54" s="32" t="s">
        <v>204</v>
      </c>
      <c r="K54" s="32" t="s">
        <v>203</v>
      </c>
    </row>
    <row r="55" spans="6:11" x14ac:dyDescent="0.25">
      <c r="F55" s="95" t="s">
        <v>106</v>
      </c>
      <c r="G55" s="32" t="s">
        <v>51</v>
      </c>
      <c r="H55" s="32"/>
      <c r="I55" s="32"/>
      <c r="J55" s="32" t="s">
        <v>199</v>
      </c>
      <c r="K55" s="32" t="s">
        <v>203</v>
      </c>
    </row>
    <row r="56" spans="6:11" x14ac:dyDescent="0.25">
      <c r="F56" s="95" t="s">
        <v>107</v>
      </c>
      <c r="G56" s="32" t="s">
        <v>50</v>
      </c>
      <c r="H56" s="32"/>
      <c r="I56" s="32"/>
      <c r="J56" s="32" t="s">
        <v>201</v>
      </c>
      <c r="K56" s="32" t="s">
        <v>200</v>
      </c>
    </row>
    <row r="57" spans="6:11" x14ac:dyDescent="0.25">
      <c r="F57" s="95" t="s">
        <v>108</v>
      </c>
      <c r="G57" s="32" t="s">
        <v>43</v>
      </c>
      <c r="H57" s="32"/>
      <c r="I57" s="32"/>
      <c r="J57" s="32" t="s">
        <v>202</v>
      </c>
      <c r="K57" s="32" t="s">
        <v>203</v>
      </c>
    </row>
    <row r="58" spans="6:11" x14ac:dyDescent="0.25">
      <c r="F58" s="95" t="s">
        <v>109</v>
      </c>
      <c r="G58" s="32" t="s">
        <v>43</v>
      </c>
      <c r="H58" s="32"/>
      <c r="I58" s="32"/>
      <c r="J58" s="32" t="s">
        <v>202</v>
      </c>
      <c r="K58" s="32" t="s">
        <v>203</v>
      </c>
    </row>
    <row r="59" spans="6:11" x14ac:dyDescent="0.25">
      <c r="F59" s="95" t="s">
        <v>110</v>
      </c>
      <c r="G59" s="32" t="s">
        <v>50</v>
      </c>
      <c r="H59" s="32"/>
      <c r="I59" s="32"/>
      <c r="J59" s="32" t="s">
        <v>202</v>
      </c>
      <c r="K59" s="32" t="s">
        <v>203</v>
      </c>
    </row>
    <row r="60" spans="6:11" x14ac:dyDescent="0.25">
      <c r="F60" s="95" t="s">
        <v>111</v>
      </c>
      <c r="G60" s="32" t="s">
        <v>53</v>
      </c>
      <c r="H60" s="32"/>
      <c r="I60" s="32"/>
      <c r="J60" s="32" t="s">
        <v>204</v>
      </c>
      <c r="K60" s="32" t="s">
        <v>203</v>
      </c>
    </row>
    <row r="61" spans="6:11" x14ac:dyDescent="0.25">
      <c r="F61" s="95" t="s">
        <v>112</v>
      </c>
      <c r="G61" s="32" t="s">
        <v>52</v>
      </c>
      <c r="H61" s="32"/>
      <c r="I61" s="32"/>
      <c r="J61" s="32" t="s">
        <v>204</v>
      </c>
      <c r="K61" s="32" t="s">
        <v>203</v>
      </c>
    </row>
    <row r="62" spans="6:11" x14ac:dyDescent="0.25">
      <c r="F62" s="95" t="s">
        <v>113</v>
      </c>
      <c r="G62" s="32" t="s">
        <v>51</v>
      </c>
      <c r="H62" s="32"/>
      <c r="I62" s="32"/>
      <c r="J62" s="32" t="s">
        <v>202</v>
      </c>
      <c r="K62" s="32" t="s">
        <v>203</v>
      </c>
    </row>
    <row r="63" spans="6:11" x14ac:dyDescent="0.25">
      <c r="F63" s="95" t="s">
        <v>114</v>
      </c>
      <c r="G63" s="32" t="s">
        <v>54</v>
      </c>
      <c r="H63" s="32"/>
      <c r="I63" s="32"/>
      <c r="J63" s="32" t="s">
        <v>199</v>
      </c>
      <c r="K63" s="32" t="s">
        <v>203</v>
      </c>
    </row>
    <row r="64" spans="6:11" x14ac:dyDescent="0.25">
      <c r="F64" s="95" t="s">
        <v>115</v>
      </c>
      <c r="G64" s="32" t="s">
        <v>40</v>
      </c>
      <c r="H64" s="32"/>
      <c r="I64" s="32"/>
      <c r="J64" s="32" t="s">
        <v>202</v>
      </c>
      <c r="K64" s="32" t="s">
        <v>203</v>
      </c>
    </row>
    <row r="65" spans="6:11" x14ac:dyDescent="0.25">
      <c r="F65" s="95" t="s">
        <v>116</v>
      </c>
      <c r="G65" s="32" t="s">
        <v>41</v>
      </c>
      <c r="H65" s="32"/>
      <c r="I65" s="32"/>
      <c r="J65" s="32" t="s">
        <v>42</v>
      </c>
      <c r="K65" s="32" t="s">
        <v>203</v>
      </c>
    </row>
    <row r="66" spans="6:11" x14ac:dyDescent="0.25">
      <c r="F66" s="95" t="s">
        <v>117</v>
      </c>
      <c r="G66" s="32" t="s">
        <v>43</v>
      </c>
      <c r="H66" s="32"/>
      <c r="I66" s="32"/>
      <c r="J66" s="32" t="s">
        <v>201</v>
      </c>
      <c r="K66" s="32" t="s">
        <v>203</v>
      </c>
    </row>
    <row r="67" spans="6:11" x14ac:dyDescent="0.25">
      <c r="F67" s="95" t="s">
        <v>118</v>
      </c>
      <c r="G67" s="32" t="s">
        <v>44</v>
      </c>
      <c r="H67" s="32"/>
      <c r="I67" s="32"/>
      <c r="J67" s="32" t="s">
        <v>204</v>
      </c>
      <c r="K67" s="32" t="s">
        <v>203</v>
      </c>
    </row>
    <row r="68" spans="6:11" x14ac:dyDescent="0.25">
      <c r="F68" s="95" t="s">
        <v>119</v>
      </c>
      <c r="G68" s="32" t="s">
        <v>41</v>
      </c>
      <c r="H68" s="32"/>
      <c r="I68" s="32"/>
      <c r="J68" s="32" t="s">
        <v>202</v>
      </c>
      <c r="K68" s="32" t="s">
        <v>203</v>
      </c>
    </row>
    <row r="69" spans="6:11" x14ac:dyDescent="0.25">
      <c r="F69" s="95" t="s">
        <v>120</v>
      </c>
      <c r="G69" s="32" t="s">
        <v>44</v>
      </c>
      <c r="H69" s="32"/>
      <c r="I69" s="32"/>
      <c r="J69" s="32" t="s">
        <v>201</v>
      </c>
      <c r="K69" s="32" t="s">
        <v>203</v>
      </c>
    </row>
    <row r="70" spans="6:11" x14ac:dyDescent="0.25">
      <c r="F70" s="95" t="s">
        <v>121</v>
      </c>
      <c r="G70" s="32" t="s">
        <v>41</v>
      </c>
      <c r="H70" s="32"/>
      <c r="I70" s="32"/>
      <c r="J70" s="32" t="s">
        <v>42</v>
      </c>
      <c r="K70" s="32" t="s">
        <v>200</v>
      </c>
    </row>
    <row r="71" spans="6:11" x14ac:dyDescent="0.25">
      <c r="F71" s="95" t="s">
        <v>122</v>
      </c>
      <c r="G71" s="32" t="s">
        <v>51</v>
      </c>
      <c r="H71" s="32"/>
      <c r="I71" s="32"/>
      <c r="J71" s="32" t="s">
        <v>204</v>
      </c>
      <c r="K71" s="32" t="s">
        <v>203</v>
      </c>
    </row>
    <row r="72" spans="6:11" x14ac:dyDescent="0.25">
      <c r="F72" s="95" t="s">
        <v>123</v>
      </c>
      <c r="G72" s="32" t="s">
        <v>41</v>
      </c>
      <c r="H72" s="32"/>
      <c r="I72" s="32"/>
      <c r="J72" s="32" t="s">
        <v>202</v>
      </c>
      <c r="K72" s="32" t="s">
        <v>203</v>
      </c>
    </row>
    <row r="73" spans="6:11" x14ac:dyDescent="0.25">
      <c r="F73" s="95" t="s">
        <v>124</v>
      </c>
      <c r="G73" s="32" t="s">
        <v>53</v>
      </c>
      <c r="H73" s="32"/>
      <c r="I73" s="32"/>
      <c r="J73" s="32" t="s">
        <v>204</v>
      </c>
      <c r="K73" s="32" t="s">
        <v>203</v>
      </c>
    </row>
    <row r="74" spans="6:11" x14ac:dyDescent="0.25">
      <c r="F74" s="95" t="s">
        <v>125</v>
      </c>
      <c r="G74" s="32" t="s">
        <v>51</v>
      </c>
      <c r="H74" s="32"/>
      <c r="I74" s="32"/>
      <c r="J74" s="32" t="s">
        <v>202</v>
      </c>
      <c r="K74" s="32" t="s">
        <v>203</v>
      </c>
    </row>
    <row r="75" spans="6:11" x14ac:dyDescent="0.25">
      <c r="F75" s="95" t="s">
        <v>126</v>
      </c>
      <c r="G75" s="32" t="s">
        <v>52</v>
      </c>
      <c r="H75" s="32"/>
      <c r="I75" s="32"/>
      <c r="J75" s="32" t="s">
        <v>204</v>
      </c>
      <c r="K75" s="32" t="s">
        <v>200</v>
      </c>
    </row>
    <row r="76" spans="6:11" x14ac:dyDescent="0.25">
      <c r="F76" s="95" t="s">
        <v>127</v>
      </c>
      <c r="G76" s="32" t="s">
        <v>51</v>
      </c>
      <c r="H76" s="32"/>
      <c r="I76" s="32"/>
      <c r="J76" s="32" t="s">
        <v>199</v>
      </c>
      <c r="K76" s="32" t="s">
        <v>200</v>
      </c>
    </row>
    <row r="77" spans="6:11" x14ac:dyDescent="0.25">
      <c r="F77" s="95" t="s">
        <v>128</v>
      </c>
      <c r="G77" s="32" t="s">
        <v>41</v>
      </c>
      <c r="H77" s="32"/>
      <c r="I77" s="32"/>
      <c r="J77" s="32" t="s">
        <v>204</v>
      </c>
      <c r="K77" s="32" t="s">
        <v>200</v>
      </c>
    </row>
    <row r="78" spans="6:11" x14ac:dyDescent="0.25">
      <c r="F78" s="95" t="s">
        <v>129</v>
      </c>
      <c r="G78" s="32" t="s">
        <v>53</v>
      </c>
      <c r="H78" s="32"/>
      <c r="I78" s="32"/>
      <c r="J78" s="32" t="s">
        <v>202</v>
      </c>
      <c r="K78" s="32" t="s">
        <v>200</v>
      </c>
    </row>
    <row r="79" spans="6:11" x14ac:dyDescent="0.25">
      <c r="F79" s="95" t="s">
        <v>130</v>
      </c>
      <c r="G79" s="32" t="s">
        <v>53</v>
      </c>
      <c r="H79" s="32"/>
      <c r="I79" s="32"/>
      <c r="J79" s="32" t="s">
        <v>202</v>
      </c>
      <c r="K79" s="32" t="s">
        <v>200</v>
      </c>
    </row>
    <row r="80" spans="6:11" x14ac:dyDescent="0.25">
      <c r="F80" s="95" t="s">
        <v>131</v>
      </c>
      <c r="G80" s="32" t="s">
        <v>41</v>
      </c>
      <c r="H80" s="32"/>
      <c r="I80" s="32"/>
      <c r="J80" s="32" t="s">
        <v>202</v>
      </c>
      <c r="K80" s="32" t="s">
        <v>200</v>
      </c>
    </row>
    <row r="81" spans="6:11" x14ac:dyDescent="0.25">
      <c r="F81" s="95" t="s">
        <v>132</v>
      </c>
      <c r="G81" s="32" t="s">
        <v>41</v>
      </c>
      <c r="H81" s="32"/>
      <c r="I81" s="32"/>
      <c r="J81" s="32" t="s">
        <v>201</v>
      </c>
      <c r="K81" s="32" t="s">
        <v>200</v>
      </c>
    </row>
    <row r="82" spans="6:11" x14ac:dyDescent="0.25">
      <c r="F82" s="95" t="s">
        <v>133</v>
      </c>
      <c r="G82" s="32" t="s">
        <v>51</v>
      </c>
      <c r="H82" s="32"/>
      <c r="I82" s="32"/>
      <c r="J82" s="32" t="s">
        <v>201</v>
      </c>
      <c r="K82" s="32" t="s">
        <v>203</v>
      </c>
    </row>
    <row r="83" spans="6:11" x14ac:dyDescent="0.25">
      <c r="F83" s="95" t="s">
        <v>134</v>
      </c>
      <c r="G83" s="32" t="s">
        <v>39</v>
      </c>
      <c r="H83" s="32"/>
      <c r="I83" s="32"/>
      <c r="J83" s="32" t="s">
        <v>201</v>
      </c>
      <c r="K83" s="32" t="s">
        <v>203</v>
      </c>
    </row>
    <row r="84" spans="6:11" x14ac:dyDescent="0.25">
      <c r="F84" s="95" t="s">
        <v>135</v>
      </c>
      <c r="G84" s="32" t="s">
        <v>53</v>
      </c>
      <c r="H84" s="32"/>
      <c r="I84" s="32"/>
      <c r="J84" s="32" t="s">
        <v>202</v>
      </c>
      <c r="K84" s="32" t="s">
        <v>203</v>
      </c>
    </row>
    <row r="85" spans="6:11" x14ac:dyDescent="0.25">
      <c r="F85" s="95" t="s">
        <v>136</v>
      </c>
      <c r="G85" s="32" t="s">
        <v>41</v>
      </c>
      <c r="H85" s="32"/>
      <c r="I85" s="32"/>
      <c r="J85" s="32" t="s">
        <v>201</v>
      </c>
      <c r="K85" s="32" t="s">
        <v>203</v>
      </c>
    </row>
    <row r="86" spans="6:11" x14ac:dyDescent="0.25">
      <c r="F86" s="95" t="s">
        <v>137</v>
      </c>
      <c r="G86" s="32" t="s">
        <v>41</v>
      </c>
      <c r="H86" s="32"/>
      <c r="I86" s="32"/>
      <c r="J86" s="32" t="s">
        <v>204</v>
      </c>
      <c r="K86" s="32" t="s">
        <v>203</v>
      </c>
    </row>
    <row r="87" spans="6:11" x14ac:dyDescent="0.25">
      <c r="F87" s="95" t="s">
        <v>138</v>
      </c>
      <c r="G87" s="32" t="s">
        <v>52</v>
      </c>
      <c r="H87" s="32"/>
      <c r="I87" s="32"/>
      <c r="J87" s="32" t="s">
        <v>199</v>
      </c>
      <c r="K87" s="32" t="s">
        <v>200</v>
      </c>
    </row>
    <row r="88" spans="6:11" x14ac:dyDescent="0.25">
      <c r="F88" s="95" t="s">
        <v>139</v>
      </c>
      <c r="G88" s="32" t="s">
        <v>41</v>
      </c>
      <c r="H88" s="32"/>
      <c r="I88" s="32"/>
      <c r="J88" s="32" t="s">
        <v>42</v>
      </c>
      <c r="K88" s="32" t="s">
        <v>203</v>
      </c>
    </row>
    <row r="89" spans="6:11" x14ac:dyDescent="0.25">
      <c r="F89" s="95" t="s">
        <v>140</v>
      </c>
      <c r="G89" s="32" t="s">
        <v>52</v>
      </c>
      <c r="H89" s="32"/>
      <c r="I89" s="32"/>
      <c r="J89" s="32" t="s">
        <v>202</v>
      </c>
      <c r="K89" s="32" t="s">
        <v>203</v>
      </c>
    </row>
    <row r="90" spans="6:11" x14ac:dyDescent="0.25">
      <c r="F90" s="95" t="s">
        <v>141</v>
      </c>
      <c r="G90" s="32" t="s">
        <v>41</v>
      </c>
      <c r="H90" s="32"/>
      <c r="I90" s="32"/>
      <c r="J90" s="32" t="s">
        <v>202</v>
      </c>
      <c r="K90" s="32" t="s">
        <v>203</v>
      </c>
    </row>
    <row r="91" spans="6:11" x14ac:dyDescent="0.25">
      <c r="F91" s="95" t="s">
        <v>142</v>
      </c>
      <c r="G91" s="32" t="s">
        <v>41</v>
      </c>
      <c r="H91" s="32"/>
      <c r="I91" s="32"/>
      <c r="J91" s="32" t="s">
        <v>42</v>
      </c>
      <c r="K91" s="32" t="s">
        <v>203</v>
      </c>
    </row>
    <row r="92" spans="6:11" x14ac:dyDescent="0.25">
      <c r="F92" s="95" t="s">
        <v>143</v>
      </c>
      <c r="G92" s="32" t="s">
        <v>52</v>
      </c>
      <c r="H92" s="32"/>
      <c r="I92" s="32"/>
      <c r="J92" s="32" t="s">
        <v>201</v>
      </c>
      <c r="K92" s="32" t="s">
        <v>203</v>
      </c>
    </row>
    <row r="93" spans="6:11" x14ac:dyDescent="0.25">
      <c r="F93" s="95" t="s">
        <v>144</v>
      </c>
      <c r="G93" s="32" t="s">
        <v>52</v>
      </c>
      <c r="H93" s="32"/>
      <c r="I93" s="32"/>
      <c r="J93" s="32" t="s">
        <v>202</v>
      </c>
      <c r="K93" s="32" t="s">
        <v>203</v>
      </c>
    </row>
    <row r="94" spans="6:11" x14ac:dyDescent="0.25">
      <c r="F94" s="95" t="s">
        <v>145</v>
      </c>
      <c r="G94" s="32" t="s">
        <v>53</v>
      </c>
      <c r="H94" s="32"/>
      <c r="I94" s="32"/>
      <c r="J94" s="32" t="s">
        <v>201</v>
      </c>
      <c r="K94" s="32" t="s">
        <v>203</v>
      </c>
    </row>
    <row r="95" spans="6:11" x14ac:dyDescent="0.25">
      <c r="F95" s="95" t="s">
        <v>146</v>
      </c>
      <c r="G95" s="32" t="s">
        <v>53</v>
      </c>
      <c r="H95" s="32"/>
      <c r="I95" s="32"/>
      <c r="J95" s="32" t="s">
        <v>199</v>
      </c>
      <c r="K95" s="32" t="s">
        <v>203</v>
      </c>
    </row>
    <row r="96" spans="6:11" x14ac:dyDescent="0.25">
      <c r="F96" s="95" t="s">
        <v>147</v>
      </c>
      <c r="G96" s="32" t="s">
        <v>43</v>
      </c>
      <c r="H96" s="32"/>
      <c r="I96" s="32"/>
      <c r="J96" s="32" t="s">
        <v>204</v>
      </c>
      <c r="K96" s="32" t="s">
        <v>203</v>
      </c>
    </row>
    <row r="97" spans="6:11" x14ac:dyDescent="0.25">
      <c r="F97" s="95" t="s">
        <v>148</v>
      </c>
      <c r="G97" s="32" t="s">
        <v>41</v>
      </c>
      <c r="H97" s="32"/>
      <c r="I97" s="32"/>
      <c r="J97" s="32" t="s">
        <v>202</v>
      </c>
      <c r="K97" s="32" t="s">
        <v>203</v>
      </c>
    </row>
    <row r="98" spans="6:11" x14ac:dyDescent="0.25">
      <c r="F98" s="95" t="s">
        <v>149</v>
      </c>
      <c r="G98" s="32" t="s">
        <v>52</v>
      </c>
      <c r="H98" s="32"/>
      <c r="I98" s="32"/>
      <c r="J98" s="32" t="s">
        <v>201</v>
      </c>
      <c r="K98" s="32" t="s">
        <v>203</v>
      </c>
    </row>
    <row r="99" spans="6:11" x14ac:dyDescent="0.25">
      <c r="F99" s="95" t="s">
        <v>150</v>
      </c>
      <c r="G99" s="32" t="s">
        <v>53</v>
      </c>
      <c r="H99" s="32"/>
      <c r="I99" s="32"/>
      <c r="J99" s="32" t="s">
        <v>202</v>
      </c>
      <c r="K99" s="32" t="s">
        <v>203</v>
      </c>
    </row>
    <row r="100" spans="6:11" x14ac:dyDescent="0.25">
      <c r="F100" s="95" t="s">
        <v>151</v>
      </c>
      <c r="G100" s="32" t="s">
        <v>51</v>
      </c>
      <c r="H100" s="32"/>
      <c r="I100" s="32"/>
      <c r="J100" s="32" t="s">
        <v>204</v>
      </c>
      <c r="K100" s="32" t="s">
        <v>203</v>
      </c>
    </row>
    <row r="101" spans="6:11" x14ac:dyDescent="0.25">
      <c r="F101" s="95" t="s">
        <v>152</v>
      </c>
      <c r="G101" s="32" t="s">
        <v>53</v>
      </c>
      <c r="H101" s="32"/>
      <c r="I101" s="32"/>
      <c r="J101" s="32" t="s">
        <v>201</v>
      </c>
      <c r="K101" s="32" t="s">
        <v>203</v>
      </c>
    </row>
    <row r="102" spans="6:11" x14ac:dyDescent="0.25">
      <c r="F102" s="95" t="s">
        <v>153</v>
      </c>
      <c r="G102" s="32" t="s">
        <v>41</v>
      </c>
      <c r="H102" s="32"/>
      <c r="I102" s="32"/>
      <c r="J102" s="32" t="s">
        <v>199</v>
      </c>
      <c r="K102" s="32" t="s">
        <v>203</v>
      </c>
    </row>
    <row r="103" spans="6:11" x14ac:dyDescent="0.25">
      <c r="F103" s="95" t="s">
        <v>154</v>
      </c>
      <c r="G103" s="32" t="s">
        <v>53</v>
      </c>
      <c r="H103" s="32"/>
      <c r="I103" s="32"/>
      <c r="J103" s="32" t="s">
        <v>202</v>
      </c>
      <c r="K103" s="32" t="s">
        <v>203</v>
      </c>
    </row>
    <row r="104" spans="6:11" x14ac:dyDescent="0.25">
      <c r="F104" s="95" t="s">
        <v>155</v>
      </c>
      <c r="G104" s="32" t="s">
        <v>52</v>
      </c>
      <c r="H104" s="32"/>
      <c r="I104" s="32"/>
      <c r="J104" s="32" t="s">
        <v>199</v>
      </c>
      <c r="K104" s="32" t="s">
        <v>203</v>
      </c>
    </row>
    <row r="105" spans="6:11" x14ac:dyDescent="0.25">
      <c r="F105" s="95" t="s">
        <v>156</v>
      </c>
      <c r="G105" s="32" t="s">
        <v>53</v>
      </c>
      <c r="H105" s="32"/>
      <c r="I105" s="32"/>
      <c r="J105" s="32" t="s">
        <v>202</v>
      </c>
      <c r="K105" s="32" t="s">
        <v>203</v>
      </c>
    </row>
    <row r="106" spans="6:11" x14ac:dyDescent="0.25">
      <c r="F106" s="95" t="s">
        <v>157</v>
      </c>
      <c r="G106" s="32" t="s">
        <v>41</v>
      </c>
      <c r="H106" s="32"/>
      <c r="I106" s="32"/>
      <c r="J106" s="32" t="s">
        <v>202</v>
      </c>
      <c r="K106" s="32" t="s">
        <v>200</v>
      </c>
    </row>
    <row r="107" spans="6:11" x14ac:dyDescent="0.25">
      <c r="F107" s="95" t="s">
        <v>158</v>
      </c>
      <c r="G107" s="32" t="s">
        <v>41</v>
      </c>
      <c r="H107" s="32"/>
      <c r="I107" s="32"/>
      <c r="J107" s="32" t="s">
        <v>204</v>
      </c>
      <c r="K107" s="32" t="s">
        <v>200</v>
      </c>
    </row>
    <row r="108" spans="6:11" x14ac:dyDescent="0.25">
      <c r="F108" s="95" t="s">
        <v>159</v>
      </c>
      <c r="G108" s="32" t="s">
        <v>51</v>
      </c>
      <c r="H108" s="32"/>
      <c r="I108" s="32"/>
      <c r="J108" s="32" t="s">
        <v>201</v>
      </c>
      <c r="K108" s="32" t="s">
        <v>203</v>
      </c>
    </row>
    <row r="109" spans="6:11" x14ac:dyDescent="0.25">
      <c r="F109" s="95" t="s">
        <v>160</v>
      </c>
      <c r="G109" s="32" t="s">
        <v>43</v>
      </c>
      <c r="H109" s="32"/>
      <c r="I109" s="32"/>
      <c r="J109" s="32" t="s">
        <v>202</v>
      </c>
      <c r="K109" s="32" t="s">
        <v>203</v>
      </c>
    </row>
    <row r="110" spans="6:11" x14ac:dyDescent="0.25">
      <c r="F110" s="95" t="s">
        <v>161</v>
      </c>
      <c r="G110" s="32" t="s">
        <v>43</v>
      </c>
      <c r="H110" s="32"/>
      <c r="I110" s="32"/>
      <c r="J110" s="32" t="s">
        <v>202</v>
      </c>
      <c r="K110" s="32" t="s">
        <v>203</v>
      </c>
    </row>
    <row r="111" spans="6:11" x14ac:dyDescent="0.25">
      <c r="F111" s="95" t="s">
        <v>162</v>
      </c>
      <c r="G111" s="32" t="s">
        <v>41</v>
      </c>
      <c r="H111" s="32"/>
      <c r="I111" s="32"/>
      <c r="J111" s="32" t="s">
        <v>202</v>
      </c>
      <c r="K111" s="32" t="s">
        <v>203</v>
      </c>
    </row>
    <row r="112" spans="6:11" x14ac:dyDescent="0.25">
      <c r="F112" s="95" t="s">
        <v>163</v>
      </c>
      <c r="G112" s="32" t="s">
        <v>41</v>
      </c>
      <c r="H112" s="32"/>
      <c r="I112" s="32"/>
      <c r="J112" s="32" t="s">
        <v>42</v>
      </c>
      <c r="K112" s="32" t="s">
        <v>203</v>
      </c>
    </row>
    <row r="113" spans="6:11" x14ac:dyDescent="0.25">
      <c r="F113" s="95" t="s">
        <v>164</v>
      </c>
      <c r="G113" s="32" t="s">
        <v>44</v>
      </c>
      <c r="H113" s="32"/>
      <c r="I113" s="32"/>
      <c r="J113" s="32" t="s">
        <v>201</v>
      </c>
      <c r="K113" s="32" t="s">
        <v>203</v>
      </c>
    </row>
    <row r="114" spans="6:11" x14ac:dyDescent="0.25">
      <c r="F114" s="95" t="s">
        <v>165</v>
      </c>
      <c r="G114" s="32" t="s">
        <v>39</v>
      </c>
      <c r="H114" s="32"/>
      <c r="I114" s="32"/>
      <c r="J114" s="32" t="s">
        <v>204</v>
      </c>
      <c r="K114" s="32" t="s">
        <v>203</v>
      </c>
    </row>
    <row r="115" spans="6:11" x14ac:dyDescent="0.25">
      <c r="F115" s="95" t="s">
        <v>166</v>
      </c>
      <c r="G115" s="32" t="s">
        <v>50</v>
      </c>
      <c r="H115" s="32"/>
      <c r="I115" s="32"/>
      <c r="J115" s="32" t="s">
        <v>204</v>
      </c>
      <c r="K115" s="32" t="s">
        <v>200</v>
      </c>
    </row>
    <row r="116" spans="6:11" x14ac:dyDescent="0.25">
      <c r="F116" s="95" t="s">
        <v>167</v>
      </c>
      <c r="G116" s="32" t="s">
        <v>52</v>
      </c>
      <c r="H116" s="32"/>
      <c r="I116" s="32"/>
      <c r="J116" s="32" t="s">
        <v>42</v>
      </c>
      <c r="K116" s="32" t="s">
        <v>200</v>
      </c>
    </row>
    <row r="117" spans="6:11" x14ac:dyDescent="0.25">
      <c r="F117" s="95" t="s">
        <v>168</v>
      </c>
      <c r="G117" s="32" t="s">
        <v>41</v>
      </c>
      <c r="H117" s="32"/>
      <c r="I117" s="32"/>
      <c r="J117" s="32" t="s">
        <v>199</v>
      </c>
      <c r="K117" s="32" t="s">
        <v>203</v>
      </c>
    </row>
    <row r="118" spans="6:11" x14ac:dyDescent="0.25">
      <c r="F118" s="95" t="s">
        <v>169</v>
      </c>
      <c r="G118" s="32" t="s">
        <v>52</v>
      </c>
      <c r="H118" s="32"/>
      <c r="I118" s="32"/>
      <c r="J118" s="32" t="s">
        <v>204</v>
      </c>
      <c r="K118" s="32" t="s">
        <v>203</v>
      </c>
    </row>
    <row r="119" spans="6:11" x14ac:dyDescent="0.25">
      <c r="F119" s="95" t="s">
        <v>170</v>
      </c>
      <c r="G119" s="32" t="s">
        <v>55</v>
      </c>
      <c r="H119" s="32"/>
      <c r="I119" s="32"/>
      <c r="J119" s="32" t="s">
        <v>201</v>
      </c>
      <c r="K119" s="32" t="s">
        <v>203</v>
      </c>
    </row>
    <row r="120" spans="6:11" x14ac:dyDescent="0.25">
      <c r="F120" s="95" t="s">
        <v>171</v>
      </c>
      <c r="G120" s="32" t="s">
        <v>44</v>
      </c>
      <c r="H120" s="32"/>
      <c r="I120" s="32"/>
      <c r="J120" s="32" t="s">
        <v>42</v>
      </c>
      <c r="K120" s="32" t="s">
        <v>203</v>
      </c>
    </row>
    <row r="121" spans="6:11" x14ac:dyDescent="0.25">
      <c r="F121" s="95" t="s">
        <v>172</v>
      </c>
      <c r="G121" s="32" t="s">
        <v>52</v>
      </c>
      <c r="H121" s="32"/>
      <c r="I121" s="32"/>
      <c r="J121" s="32" t="s">
        <v>204</v>
      </c>
      <c r="K121" s="32" t="s">
        <v>200</v>
      </c>
    </row>
    <row r="122" spans="6:11" x14ac:dyDescent="0.25">
      <c r="F122" s="95" t="s">
        <v>173</v>
      </c>
      <c r="G122" s="32" t="s">
        <v>41</v>
      </c>
      <c r="H122" s="32"/>
      <c r="I122" s="32"/>
      <c r="J122" s="32" t="s">
        <v>202</v>
      </c>
      <c r="K122" s="32" t="s">
        <v>200</v>
      </c>
    </row>
    <row r="123" spans="6:11" x14ac:dyDescent="0.25">
      <c r="F123" s="95" t="s">
        <v>174</v>
      </c>
      <c r="G123" s="32" t="s">
        <v>52</v>
      </c>
      <c r="H123" s="32"/>
      <c r="I123" s="32"/>
      <c r="J123" s="32" t="s">
        <v>204</v>
      </c>
      <c r="K123" s="32" t="s">
        <v>200</v>
      </c>
    </row>
    <row r="124" spans="6:11" x14ac:dyDescent="0.25">
      <c r="F124" s="95" t="s">
        <v>175</v>
      </c>
      <c r="G124" s="32" t="s">
        <v>53</v>
      </c>
      <c r="H124" s="32"/>
      <c r="I124" s="32"/>
      <c r="J124" s="32" t="s">
        <v>42</v>
      </c>
      <c r="K124" s="32" t="s">
        <v>203</v>
      </c>
    </row>
    <row r="125" spans="6:11" x14ac:dyDescent="0.25">
      <c r="F125" s="95" t="s">
        <v>176</v>
      </c>
      <c r="G125" s="32" t="s">
        <v>41</v>
      </c>
      <c r="H125" s="32"/>
      <c r="I125" s="32"/>
      <c r="J125" s="32" t="s">
        <v>204</v>
      </c>
      <c r="K125" s="32" t="s">
        <v>203</v>
      </c>
    </row>
    <row r="126" spans="6:11" x14ac:dyDescent="0.25">
      <c r="F126" s="95" t="s">
        <v>177</v>
      </c>
      <c r="G126" s="32" t="s">
        <v>50</v>
      </c>
      <c r="H126" s="32"/>
      <c r="I126" s="32"/>
      <c r="J126" s="32" t="s">
        <v>201</v>
      </c>
      <c r="K126" s="32" t="s">
        <v>203</v>
      </c>
    </row>
    <row r="127" spans="6:11" x14ac:dyDescent="0.25">
      <c r="F127" s="95" t="s">
        <v>178</v>
      </c>
      <c r="G127" s="32" t="s">
        <v>53</v>
      </c>
      <c r="H127" s="32"/>
      <c r="I127" s="32"/>
      <c r="J127" s="32" t="s">
        <v>201</v>
      </c>
      <c r="K127" s="32" t="s">
        <v>203</v>
      </c>
    </row>
    <row r="128" spans="6:11" x14ac:dyDescent="0.25">
      <c r="F128" s="95" t="s">
        <v>179</v>
      </c>
      <c r="G128" s="32" t="s">
        <v>53</v>
      </c>
      <c r="H128" s="32"/>
      <c r="I128" s="32"/>
      <c r="J128" s="32" t="s">
        <v>202</v>
      </c>
      <c r="K128" s="32" t="s">
        <v>203</v>
      </c>
    </row>
    <row r="129" spans="6:11" x14ac:dyDescent="0.25">
      <c r="F129" s="95" t="s">
        <v>180</v>
      </c>
      <c r="G129" s="32" t="s">
        <v>41</v>
      </c>
      <c r="H129" s="32"/>
      <c r="I129" s="32"/>
      <c r="J129" s="32" t="s">
        <v>201</v>
      </c>
      <c r="K129" s="32" t="s">
        <v>203</v>
      </c>
    </row>
    <row r="130" spans="6:11" x14ac:dyDescent="0.25">
      <c r="F130" s="95" t="s">
        <v>181</v>
      </c>
      <c r="G130" s="32" t="s">
        <v>50</v>
      </c>
      <c r="H130" s="32"/>
      <c r="I130" s="32"/>
      <c r="J130" s="32" t="s">
        <v>42</v>
      </c>
      <c r="K130" s="32" t="s">
        <v>203</v>
      </c>
    </row>
    <row r="131" spans="6:11" x14ac:dyDescent="0.25">
      <c r="F131" s="95" t="s">
        <v>182</v>
      </c>
      <c r="G131" s="32" t="s">
        <v>41</v>
      </c>
      <c r="H131" s="32"/>
      <c r="I131" s="32"/>
      <c r="J131" s="32" t="s">
        <v>201</v>
      </c>
      <c r="K131" s="32" t="s">
        <v>200</v>
      </c>
    </row>
    <row r="132" spans="6:11" x14ac:dyDescent="0.25">
      <c r="F132" s="95" t="s">
        <v>183</v>
      </c>
      <c r="G132" s="32" t="s">
        <v>39</v>
      </c>
      <c r="H132" s="32"/>
      <c r="I132" s="32"/>
      <c r="J132" s="32" t="s">
        <v>201</v>
      </c>
      <c r="K132" s="32" t="s">
        <v>200</v>
      </c>
    </row>
    <row r="133" spans="6:11" x14ac:dyDescent="0.25">
      <c r="F133" s="95" t="s">
        <v>184</v>
      </c>
      <c r="G133" s="32" t="s">
        <v>40</v>
      </c>
      <c r="H133" s="32"/>
      <c r="I133" s="32"/>
      <c r="J133" s="32" t="s">
        <v>204</v>
      </c>
      <c r="K133" s="32" t="s">
        <v>200</v>
      </c>
    </row>
    <row r="134" spans="6:11" x14ac:dyDescent="0.25">
      <c r="F134" s="95" t="s">
        <v>185</v>
      </c>
      <c r="G134" s="32" t="s">
        <v>39</v>
      </c>
      <c r="H134" s="32"/>
      <c r="I134" s="32"/>
      <c r="J134" s="32" t="s">
        <v>202</v>
      </c>
      <c r="K134" s="32" t="s">
        <v>203</v>
      </c>
    </row>
    <row r="135" spans="6:11" x14ac:dyDescent="0.25">
      <c r="F135" s="95" t="s">
        <v>186</v>
      </c>
      <c r="G135" s="32" t="s">
        <v>53</v>
      </c>
      <c r="H135" s="32"/>
      <c r="I135" s="32"/>
      <c r="J135" s="32" t="s">
        <v>42</v>
      </c>
      <c r="K135" s="32" t="s">
        <v>203</v>
      </c>
    </row>
    <row r="136" spans="6:11" x14ac:dyDescent="0.25">
      <c r="F136" s="95" t="s">
        <v>187</v>
      </c>
      <c r="G136" s="32" t="s">
        <v>54</v>
      </c>
      <c r="H136" s="32"/>
      <c r="I136" s="32"/>
      <c r="J136" s="32" t="s">
        <v>199</v>
      </c>
      <c r="K136" s="32" t="s">
        <v>203</v>
      </c>
    </row>
    <row r="137" spans="6:11" x14ac:dyDescent="0.25">
      <c r="F137" s="95" t="s">
        <v>188</v>
      </c>
      <c r="G137" s="32" t="s">
        <v>50</v>
      </c>
      <c r="H137" s="32"/>
      <c r="I137" s="32"/>
      <c r="J137" s="32" t="s">
        <v>202</v>
      </c>
      <c r="K137" s="32" t="s">
        <v>203</v>
      </c>
    </row>
    <row r="138" spans="6:11" x14ac:dyDescent="0.25">
      <c r="F138" s="95" t="s">
        <v>189</v>
      </c>
      <c r="G138" s="32" t="s">
        <v>40</v>
      </c>
      <c r="H138" s="32"/>
      <c r="I138" s="32"/>
      <c r="J138" s="32" t="s">
        <v>204</v>
      </c>
      <c r="K138" s="32" t="s">
        <v>203</v>
      </c>
    </row>
    <row r="139" spans="6:11" x14ac:dyDescent="0.25">
      <c r="F139" s="95" t="s">
        <v>190</v>
      </c>
      <c r="G139" s="32" t="s">
        <v>52</v>
      </c>
      <c r="H139" s="32"/>
      <c r="I139" s="32"/>
      <c r="J139" s="32" t="s">
        <v>42</v>
      </c>
      <c r="K139" s="32" t="s">
        <v>203</v>
      </c>
    </row>
    <row r="140" spans="6:11" x14ac:dyDescent="0.25">
      <c r="F140" s="95" t="s">
        <v>191</v>
      </c>
      <c r="G140" s="32" t="s">
        <v>41</v>
      </c>
      <c r="H140" s="32"/>
      <c r="I140" s="32"/>
      <c r="J140" s="32" t="s">
        <v>202</v>
      </c>
      <c r="K140" s="32" t="s">
        <v>203</v>
      </c>
    </row>
    <row r="141" spans="6:11" x14ac:dyDescent="0.25">
      <c r="F141" s="95" t="s">
        <v>192</v>
      </c>
      <c r="G141" s="32" t="s">
        <v>52</v>
      </c>
      <c r="H141" s="32"/>
      <c r="I141" s="32"/>
      <c r="J141" s="32" t="s">
        <v>42</v>
      </c>
      <c r="K141" s="32" t="s">
        <v>203</v>
      </c>
    </row>
    <row r="142" spans="6:11" x14ac:dyDescent="0.25">
      <c r="F142" s="95" t="s">
        <v>193</v>
      </c>
      <c r="G142" s="32" t="s">
        <v>41</v>
      </c>
      <c r="H142" s="32"/>
      <c r="I142" s="32"/>
      <c r="J142" s="32" t="s">
        <v>202</v>
      </c>
      <c r="K142" s="32" t="s">
        <v>203</v>
      </c>
    </row>
    <row r="143" spans="6:11" x14ac:dyDescent="0.25">
      <c r="F143" s="95" t="s">
        <v>194</v>
      </c>
      <c r="G143" s="32" t="s">
        <v>44</v>
      </c>
      <c r="H143" s="32"/>
      <c r="I143" s="32"/>
      <c r="J143" s="32" t="s">
        <v>201</v>
      </c>
      <c r="K143" s="32" t="s">
        <v>203</v>
      </c>
    </row>
    <row r="144" spans="6:11" x14ac:dyDescent="0.25">
      <c r="F144" s="95" t="s">
        <v>195</v>
      </c>
      <c r="G144" s="32" t="s">
        <v>43</v>
      </c>
      <c r="H144" s="32"/>
      <c r="I144" s="32"/>
      <c r="J144" s="32" t="s">
        <v>204</v>
      </c>
      <c r="K144" s="32" t="s">
        <v>203</v>
      </c>
    </row>
    <row r="145" spans="6:11" x14ac:dyDescent="0.25">
      <c r="F145" s="95" t="s">
        <v>196</v>
      </c>
      <c r="G145" s="32" t="s">
        <v>44</v>
      </c>
      <c r="H145" s="32"/>
      <c r="I145" s="32"/>
      <c r="J145" s="32" t="s">
        <v>204</v>
      </c>
      <c r="K145" s="32" t="s">
        <v>200</v>
      </c>
    </row>
    <row r="146" spans="6:11" x14ac:dyDescent="0.25">
      <c r="F146" s="95" t="s">
        <v>197</v>
      </c>
      <c r="G146" s="32" t="s">
        <v>51</v>
      </c>
      <c r="H146" s="32"/>
      <c r="I146" s="32"/>
      <c r="J146" s="32" t="s">
        <v>199</v>
      </c>
      <c r="K146" s="32" t="s">
        <v>203</v>
      </c>
    </row>
    <row r="147" spans="6:11" x14ac:dyDescent="0.25">
      <c r="F147" s="95" t="s">
        <v>198</v>
      </c>
      <c r="G147" s="32" t="s">
        <v>51</v>
      </c>
      <c r="H147" s="32"/>
      <c r="I147" s="32"/>
      <c r="J147" s="32" t="s">
        <v>201</v>
      </c>
      <c r="K147" s="32" t="s">
        <v>203</v>
      </c>
    </row>
    <row r="148" spans="6:11" x14ac:dyDescent="0.25">
      <c r="F148" s="95" t="s">
        <v>205</v>
      </c>
      <c r="G148" s="32" t="s">
        <v>51</v>
      </c>
      <c r="H148" s="32"/>
      <c r="I148" s="32"/>
      <c r="J148" s="32"/>
      <c r="K148" s="32"/>
    </row>
    <row r="149" spans="6:11" x14ac:dyDescent="0.25">
      <c r="F149" s="95" t="s">
        <v>211</v>
      </c>
      <c r="G149" s="32" t="s">
        <v>52</v>
      </c>
      <c r="H149" s="32"/>
      <c r="I149" s="32"/>
      <c r="J149" s="32"/>
      <c r="K149" s="32"/>
    </row>
    <row r="150" spans="6:11" x14ac:dyDescent="0.25">
      <c r="F150" s="95" t="s">
        <v>212</v>
      </c>
      <c r="G150" s="32" t="s">
        <v>51</v>
      </c>
      <c r="H150" s="32"/>
      <c r="I150" s="32"/>
      <c r="J150" s="32"/>
      <c r="K150" s="32"/>
    </row>
    <row r="151" spans="6:11" x14ac:dyDescent="0.25">
      <c r="F151" s="95" t="s">
        <v>213</v>
      </c>
      <c r="G151" s="32" t="s">
        <v>41</v>
      </c>
      <c r="H151" s="32"/>
      <c r="I151" s="32"/>
      <c r="J151" s="32"/>
      <c r="K151" s="32"/>
    </row>
    <row r="152" spans="6:11" x14ac:dyDescent="0.25">
      <c r="F152" s="95"/>
      <c r="G152" s="32"/>
      <c r="H152" s="32"/>
      <c r="I152" s="32"/>
      <c r="J152" s="32"/>
      <c r="K152" s="32"/>
    </row>
    <row r="153" spans="6:11" x14ac:dyDescent="0.25">
      <c r="F153" s="95"/>
      <c r="G153" s="32"/>
      <c r="H153" s="32"/>
      <c r="I153" s="32"/>
      <c r="J153" s="32"/>
      <c r="K153" s="32"/>
    </row>
    <row r="154" spans="6:11" x14ac:dyDescent="0.25">
      <c r="F154" s="95"/>
      <c r="G154" s="32"/>
      <c r="H154" s="32"/>
      <c r="I154" s="32"/>
      <c r="J154" s="32"/>
      <c r="K154" s="32"/>
    </row>
    <row r="155" spans="6:11" x14ac:dyDescent="0.25">
      <c r="F155" s="95"/>
      <c r="G155" s="32"/>
      <c r="H155" s="32"/>
      <c r="I155" s="32"/>
      <c r="J155" s="32"/>
      <c r="K155" s="32"/>
    </row>
    <row r="156" spans="6:11" x14ac:dyDescent="0.25">
      <c r="F156" s="95"/>
      <c r="G156" s="32"/>
      <c r="H156" s="32"/>
      <c r="I156" s="32"/>
      <c r="J156" s="32"/>
      <c r="K156" s="32"/>
    </row>
    <row r="157" spans="6:11" x14ac:dyDescent="0.25">
      <c r="F157" s="95"/>
      <c r="G157" s="32"/>
      <c r="H157" s="32"/>
      <c r="I157" s="32"/>
      <c r="J157" s="95"/>
      <c r="K157" s="32"/>
    </row>
    <row r="158" spans="6:11" x14ac:dyDescent="0.25">
      <c r="F158" s="95"/>
      <c r="G158" s="32"/>
      <c r="H158" s="32"/>
      <c r="I158" s="32"/>
      <c r="J158" s="95"/>
      <c r="K158" s="32"/>
    </row>
    <row r="159" spans="6:11" x14ac:dyDescent="0.25">
      <c r="F159" s="95"/>
      <c r="G159" s="32"/>
      <c r="H159" s="32"/>
      <c r="I159" s="32"/>
      <c r="J159" s="95"/>
      <c r="K159" s="32"/>
    </row>
    <row r="160" spans="6:11" x14ac:dyDescent="0.25">
      <c r="F160" s="95"/>
      <c r="G160" s="32"/>
      <c r="H160" s="95"/>
      <c r="I160" s="95"/>
      <c r="J160" s="32"/>
      <c r="K160" s="32"/>
    </row>
    <row r="161" spans="6:11" x14ac:dyDescent="0.25">
      <c r="F161" s="95"/>
      <c r="G161" s="32"/>
      <c r="H161" s="95"/>
      <c r="I161" s="95"/>
      <c r="J161" s="32"/>
      <c r="K161" s="32"/>
    </row>
    <row r="162" spans="6:11" x14ac:dyDescent="0.25">
      <c r="F162" s="95"/>
      <c r="G162" s="32"/>
      <c r="H162" s="95"/>
      <c r="I162" s="95"/>
      <c r="J162" s="32"/>
      <c r="K162" s="32"/>
    </row>
    <row r="163" spans="6:11" x14ac:dyDescent="0.25">
      <c r="F163" s="95"/>
      <c r="G163" s="32"/>
      <c r="H163" s="95"/>
      <c r="I163" s="95"/>
      <c r="J163" s="32"/>
      <c r="K163" s="32"/>
    </row>
    <row r="164" spans="6:11" x14ac:dyDescent="0.25">
      <c r="F164" s="95"/>
      <c r="G164" s="32"/>
      <c r="H164" s="95"/>
      <c r="I164" s="95"/>
      <c r="J164" s="32"/>
      <c r="K164" s="32"/>
    </row>
    <row r="165" spans="6:11" x14ac:dyDescent="0.25">
      <c r="F165" s="95"/>
      <c r="G165" s="32"/>
      <c r="H165" s="95"/>
      <c r="I165" s="95"/>
      <c r="J165" s="32"/>
      <c r="K165" s="32"/>
    </row>
    <row r="166" spans="6:11" x14ac:dyDescent="0.25">
      <c r="F166" s="95"/>
      <c r="G166" s="32"/>
      <c r="H166" s="95"/>
      <c r="I166" s="95"/>
      <c r="J166" s="32"/>
      <c r="K166" s="32"/>
    </row>
    <row r="167" spans="6:11" x14ac:dyDescent="0.25">
      <c r="F167" s="95"/>
      <c r="G167" s="32"/>
      <c r="H167" s="95"/>
      <c r="I167" s="95"/>
      <c r="J167" s="32"/>
      <c r="K167" s="32"/>
    </row>
    <row r="168" spans="6:11" x14ac:dyDescent="0.25">
      <c r="F168" s="95"/>
      <c r="G168" s="32"/>
      <c r="H168" s="95"/>
      <c r="I168" s="95"/>
      <c r="J168" s="32"/>
      <c r="K168" s="32"/>
    </row>
    <row r="169" spans="6:11" x14ac:dyDescent="0.25">
      <c r="F169" s="95"/>
      <c r="G169" s="32"/>
      <c r="H169" s="95"/>
      <c r="I169" s="95"/>
      <c r="J169" s="32"/>
      <c r="K169" s="32"/>
    </row>
    <row r="170" spans="6:11" x14ac:dyDescent="0.25">
      <c r="F170" s="95"/>
      <c r="G170" s="32"/>
      <c r="H170" s="95"/>
      <c r="I170" s="95"/>
      <c r="J170" s="32"/>
      <c r="K170" s="32"/>
    </row>
    <row r="171" spans="6:11" x14ac:dyDescent="0.25">
      <c r="F171" s="95"/>
      <c r="G171" s="32"/>
      <c r="H171" s="95"/>
      <c r="I171" s="95"/>
      <c r="J171" s="32"/>
      <c r="K171" s="32"/>
    </row>
    <row r="172" spans="6:11" x14ac:dyDescent="0.25">
      <c r="F172" s="95"/>
      <c r="G172" s="32"/>
      <c r="H172" s="95"/>
      <c r="I172" s="95"/>
      <c r="J172" s="32"/>
      <c r="K172" s="32"/>
    </row>
    <row r="173" spans="6:11" x14ac:dyDescent="0.25">
      <c r="F173" s="95"/>
      <c r="G173" s="32"/>
      <c r="H173" s="95"/>
      <c r="I173" s="95"/>
      <c r="J173" s="32"/>
      <c r="K173" s="32"/>
    </row>
    <row r="174" spans="6:11" x14ac:dyDescent="0.25">
      <c r="F174" s="95"/>
      <c r="G174" s="32"/>
      <c r="H174" s="95"/>
      <c r="I174" s="95"/>
      <c r="J174" s="32"/>
      <c r="K174" s="32"/>
    </row>
    <row r="175" spans="6:11" x14ac:dyDescent="0.25">
      <c r="F175" s="95"/>
      <c r="G175" s="32"/>
      <c r="H175" s="95"/>
      <c r="I175" s="95"/>
      <c r="J175" s="32"/>
      <c r="K175" s="32"/>
    </row>
    <row r="176" spans="6:11" x14ac:dyDescent="0.25">
      <c r="F176" s="95"/>
      <c r="G176" s="32"/>
      <c r="H176" s="95"/>
      <c r="I176" s="95"/>
      <c r="J176" s="32"/>
      <c r="K176" s="32"/>
    </row>
    <row r="177" spans="6:11" x14ac:dyDescent="0.25">
      <c r="F177" s="95"/>
      <c r="G177" s="32"/>
      <c r="H177" s="95"/>
      <c r="I177" s="95"/>
      <c r="J177" s="32"/>
      <c r="K177" s="32"/>
    </row>
    <row r="178" spans="6:11" x14ac:dyDescent="0.25">
      <c r="F178" s="95"/>
      <c r="G178" s="32"/>
      <c r="H178" s="95"/>
      <c r="I178" s="95"/>
      <c r="J178" s="32"/>
      <c r="K178" s="32"/>
    </row>
    <row r="179" spans="6:11" x14ac:dyDescent="0.25">
      <c r="F179" s="95"/>
      <c r="G179" s="32"/>
      <c r="H179" s="95"/>
      <c r="I179" s="95"/>
      <c r="J179" s="32"/>
      <c r="K179" s="32"/>
    </row>
    <row r="180" spans="6:11" x14ac:dyDescent="0.25">
      <c r="F180" s="95"/>
      <c r="G180" s="32"/>
      <c r="H180" s="95"/>
      <c r="I180" s="95"/>
      <c r="J180" s="32"/>
      <c r="K180" s="32"/>
    </row>
    <row r="181" spans="6:11" x14ac:dyDescent="0.25">
      <c r="F181" s="95"/>
      <c r="G181" s="32"/>
      <c r="H181" s="95"/>
      <c r="I181" s="95"/>
      <c r="J181" s="32"/>
      <c r="K181" s="32"/>
    </row>
    <row r="182" spans="6:11" x14ac:dyDescent="0.25">
      <c r="F182" s="95"/>
      <c r="G182" s="32"/>
      <c r="H182" s="95"/>
      <c r="I182" s="95"/>
      <c r="J182" s="32"/>
      <c r="K182" s="32"/>
    </row>
    <row r="183" spans="6:11" x14ac:dyDescent="0.25">
      <c r="F183" s="95"/>
      <c r="G183" s="32"/>
      <c r="H183" s="95"/>
      <c r="I183" s="95"/>
      <c r="J183" s="32"/>
      <c r="K183" s="32"/>
    </row>
    <row r="184" spans="6:11" x14ac:dyDescent="0.25">
      <c r="F184" s="95"/>
      <c r="G184" s="32"/>
      <c r="H184" s="95"/>
      <c r="I184" s="95"/>
      <c r="J184" s="32"/>
      <c r="K184" s="32"/>
    </row>
    <row r="185" spans="6:11" x14ac:dyDescent="0.25">
      <c r="F185" s="95"/>
      <c r="G185" s="32"/>
      <c r="H185" s="95"/>
      <c r="I185" s="95"/>
      <c r="J185" s="32"/>
      <c r="K185" s="32"/>
    </row>
    <row r="186" spans="6:11" x14ac:dyDescent="0.25">
      <c r="F186" s="95"/>
      <c r="G186" s="32"/>
      <c r="H186" s="95"/>
      <c r="I186" s="95"/>
      <c r="J186" s="32"/>
      <c r="K186" s="32"/>
    </row>
    <row r="187" spans="6:11" x14ac:dyDescent="0.25">
      <c r="F187" s="95"/>
      <c r="G187" s="32"/>
      <c r="H187" s="95"/>
      <c r="I187" s="95"/>
      <c r="J187" s="32"/>
      <c r="K187" s="32"/>
    </row>
    <row r="188" spans="6:11" x14ac:dyDescent="0.25">
      <c r="F188" s="95"/>
      <c r="G188" s="32"/>
      <c r="H188" s="95"/>
      <c r="I188" s="95"/>
      <c r="J188" s="32"/>
      <c r="K188" s="32"/>
    </row>
    <row r="189" spans="6:11" x14ac:dyDescent="0.25">
      <c r="F189" s="95"/>
      <c r="G189" s="32"/>
      <c r="H189" s="95"/>
      <c r="I189" s="95"/>
      <c r="J189" s="32"/>
      <c r="K189" s="32"/>
    </row>
    <row r="190" spans="6:11" x14ac:dyDescent="0.25">
      <c r="F190" s="95"/>
      <c r="G190" s="32"/>
      <c r="H190" s="95"/>
      <c r="I190" s="95"/>
      <c r="J190" s="32"/>
      <c r="K190" s="32"/>
    </row>
    <row r="191" spans="6:11" x14ac:dyDescent="0.25">
      <c r="F191" s="95"/>
      <c r="G191" s="32"/>
      <c r="H191" s="95"/>
      <c r="I191" s="95"/>
      <c r="J191" s="32"/>
      <c r="K191" s="32"/>
    </row>
    <row r="192" spans="6:11" x14ac:dyDescent="0.25">
      <c r="F192" s="95"/>
      <c r="G192" s="32"/>
      <c r="H192" s="95"/>
      <c r="I192" s="95"/>
      <c r="J192" s="32"/>
      <c r="K192" s="32"/>
    </row>
    <row r="193" spans="6:11" x14ac:dyDescent="0.25">
      <c r="F193" s="95"/>
      <c r="G193" s="32"/>
      <c r="H193" s="95"/>
      <c r="I193" s="95"/>
      <c r="J193" s="32"/>
      <c r="K193" s="32"/>
    </row>
    <row r="194" spans="6:11" x14ac:dyDescent="0.25">
      <c r="F194" s="95"/>
      <c r="G194" s="32"/>
      <c r="H194" s="95"/>
      <c r="I194" s="95"/>
      <c r="J194" s="32"/>
      <c r="K194" s="32"/>
    </row>
    <row r="195" spans="6:11" x14ac:dyDescent="0.25">
      <c r="F195" s="95"/>
      <c r="G195" s="32"/>
      <c r="H195" s="95"/>
      <c r="I195" s="95"/>
      <c r="J195" s="32"/>
      <c r="K195" s="32"/>
    </row>
    <row r="196" spans="6:11" x14ac:dyDescent="0.25">
      <c r="F196" s="95"/>
      <c r="G196" s="32"/>
      <c r="H196" s="95"/>
      <c r="I196" s="95"/>
      <c r="J196" s="32"/>
      <c r="K196" s="32"/>
    </row>
    <row r="197" spans="6:11" x14ac:dyDescent="0.25">
      <c r="F197" s="95"/>
      <c r="G197" s="32"/>
      <c r="H197" s="95"/>
      <c r="I197" s="95"/>
      <c r="J197" s="32"/>
      <c r="K197" s="32"/>
    </row>
    <row r="198" spans="6:11" x14ac:dyDescent="0.25">
      <c r="F198" s="95"/>
      <c r="G198" s="32"/>
      <c r="H198" s="95"/>
      <c r="I198" s="95"/>
      <c r="J198" s="32"/>
      <c r="K198" s="32"/>
    </row>
    <row r="199" spans="6:11" x14ac:dyDescent="0.25">
      <c r="F199" s="95"/>
      <c r="G199" s="32"/>
      <c r="H199" s="95"/>
      <c r="I199" s="95"/>
      <c r="J199" s="32"/>
      <c r="K199" s="32"/>
    </row>
    <row r="200" spans="6:11" x14ac:dyDescent="0.25">
      <c r="F200" s="95"/>
      <c r="G200" s="32"/>
      <c r="H200" s="95"/>
      <c r="I200" s="95"/>
      <c r="J200" s="32"/>
      <c r="K200" s="32"/>
    </row>
    <row r="201" spans="6:11" x14ac:dyDescent="0.25">
      <c r="F201" s="95"/>
      <c r="G201" s="32"/>
      <c r="H201" s="95"/>
      <c r="I201" s="95"/>
      <c r="J201" s="32"/>
      <c r="K201" s="32"/>
    </row>
    <row r="202" spans="6:11" x14ac:dyDescent="0.25">
      <c r="F202" s="95"/>
      <c r="G202" s="32"/>
      <c r="H202" s="95"/>
      <c r="I202" s="95"/>
      <c r="J202" s="32"/>
      <c r="K202" s="32"/>
    </row>
    <row r="203" spans="6:11" x14ac:dyDescent="0.25">
      <c r="F203" s="95"/>
      <c r="G203" s="32"/>
      <c r="H203" s="95"/>
      <c r="I203" s="95"/>
      <c r="J203" s="32"/>
      <c r="K203" s="32"/>
    </row>
    <row r="204" spans="6:11" x14ac:dyDescent="0.25">
      <c r="F204" s="95"/>
      <c r="G204" s="32"/>
      <c r="H204" s="95"/>
      <c r="I204" s="95"/>
      <c r="J204" s="32"/>
      <c r="K204" s="32"/>
    </row>
    <row r="205" spans="6:11" x14ac:dyDescent="0.25">
      <c r="F205" s="95"/>
      <c r="G205" s="32"/>
      <c r="H205" s="95"/>
      <c r="I205" s="95"/>
      <c r="J205" s="32"/>
      <c r="K205" s="32"/>
    </row>
    <row r="206" spans="6:11" x14ac:dyDescent="0.25">
      <c r="F206" s="95"/>
      <c r="G206" s="32"/>
      <c r="H206" s="95"/>
      <c r="I206" s="95"/>
      <c r="J206" s="32"/>
      <c r="K206" s="32"/>
    </row>
    <row r="207" spans="6:11" x14ac:dyDescent="0.25">
      <c r="F207" s="95"/>
      <c r="G207" s="32"/>
      <c r="H207" s="95"/>
      <c r="I207" s="95"/>
      <c r="J207" s="32"/>
      <c r="K207" s="32"/>
    </row>
    <row r="208" spans="6:11" x14ac:dyDescent="0.25">
      <c r="F208" s="95"/>
      <c r="G208" s="32"/>
      <c r="H208" s="95"/>
      <c r="I208" s="95"/>
      <c r="J208" s="32"/>
      <c r="K208" s="32"/>
    </row>
    <row r="209" spans="6:11" x14ac:dyDescent="0.25">
      <c r="F209" s="95"/>
      <c r="G209" s="32"/>
      <c r="H209" s="95"/>
      <c r="I209" s="95"/>
      <c r="J209" s="32"/>
      <c r="K209" s="32"/>
    </row>
    <row r="210" spans="6:11" x14ac:dyDescent="0.25">
      <c r="F210" s="95"/>
      <c r="G210" s="32"/>
      <c r="H210" s="95"/>
      <c r="I210" s="95"/>
      <c r="J210" s="32"/>
      <c r="K210" s="32"/>
    </row>
    <row r="211" spans="6:11" x14ac:dyDescent="0.25">
      <c r="F211" s="95"/>
      <c r="G211" s="32"/>
      <c r="H211" s="95"/>
      <c r="I211" s="95"/>
      <c r="J211" s="32"/>
      <c r="K211" s="32"/>
    </row>
    <row r="212" spans="6:11" x14ac:dyDescent="0.25">
      <c r="F212" s="95"/>
      <c r="G212" s="32"/>
      <c r="H212" s="95"/>
      <c r="I212" s="95"/>
      <c r="J212" s="32"/>
      <c r="K212" s="32"/>
    </row>
    <row r="213" spans="6:11" x14ac:dyDescent="0.25">
      <c r="F213" s="95"/>
      <c r="G213" s="32"/>
      <c r="H213" s="95"/>
      <c r="I213" s="95"/>
      <c r="J213" s="32"/>
      <c r="K213" s="32"/>
    </row>
    <row r="214" spans="6:11" x14ac:dyDescent="0.25">
      <c r="F214" s="95"/>
      <c r="G214" s="32"/>
      <c r="H214" s="95"/>
      <c r="I214" s="95"/>
      <c r="J214" s="32"/>
      <c r="K214" s="32"/>
    </row>
    <row r="215" spans="6:11" x14ac:dyDescent="0.25">
      <c r="F215" s="95"/>
      <c r="G215" s="32"/>
      <c r="H215" s="95"/>
      <c r="I215" s="95"/>
      <c r="J215" s="32"/>
      <c r="K215" s="32"/>
    </row>
    <row r="216" spans="6:11" x14ac:dyDescent="0.25">
      <c r="F216" s="95"/>
      <c r="G216" s="32"/>
      <c r="H216" s="95"/>
      <c r="I216" s="95"/>
      <c r="J216" s="32"/>
      <c r="K216" s="32"/>
    </row>
    <row r="217" spans="6:11" x14ac:dyDescent="0.25">
      <c r="F217" s="95"/>
      <c r="G217" s="32"/>
      <c r="H217" s="95"/>
      <c r="I217" s="95"/>
      <c r="J217" s="32"/>
      <c r="K217" s="32"/>
    </row>
    <row r="218" spans="6:11" x14ac:dyDescent="0.25">
      <c r="F218" s="95"/>
      <c r="G218" s="32"/>
      <c r="H218" s="95"/>
      <c r="I218" s="95"/>
      <c r="J218" s="32"/>
      <c r="K218" s="32"/>
    </row>
    <row r="219" spans="6:11" x14ac:dyDescent="0.25">
      <c r="F219" s="95"/>
      <c r="G219" s="32"/>
      <c r="H219" s="95"/>
      <c r="I219" s="95"/>
      <c r="J219" s="32"/>
      <c r="K219" s="32"/>
    </row>
    <row r="220" spans="6:11" x14ac:dyDescent="0.25">
      <c r="F220" s="95"/>
      <c r="G220" s="32"/>
      <c r="H220" s="95"/>
      <c r="I220" s="95"/>
      <c r="J220" s="32"/>
      <c r="K220" s="32"/>
    </row>
    <row r="221" spans="6:11" x14ac:dyDescent="0.25">
      <c r="F221" s="95"/>
      <c r="G221" s="32"/>
      <c r="H221" s="95"/>
      <c r="I221" s="95"/>
      <c r="J221" s="32"/>
      <c r="K221" s="32"/>
    </row>
    <row r="222" spans="6:11" x14ac:dyDescent="0.25">
      <c r="F222" s="95"/>
      <c r="G222" s="32"/>
      <c r="H222" s="95"/>
      <c r="I222" s="95"/>
      <c r="J222" s="32"/>
      <c r="K222" s="32"/>
    </row>
    <row r="223" spans="6:11" x14ac:dyDescent="0.25">
      <c r="F223" s="95"/>
      <c r="G223" s="32"/>
      <c r="H223" s="95"/>
      <c r="I223" s="95"/>
      <c r="J223" s="32"/>
      <c r="K223" s="32"/>
    </row>
    <row r="224" spans="6:11" x14ac:dyDescent="0.25">
      <c r="F224" s="95"/>
      <c r="G224" s="95"/>
      <c r="H224" s="95"/>
      <c r="I224" s="95"/>
      <c r="J224" s="32"/>
      <c r="K224" s="32"/>
    </row>
    <row r="225" spans="6:11" x14ac:dyDescent="0.25">
      <c r="F225" s="95"/>
      <c r="G225" s="95"/>
      <c r="H225" s="95"/>
      <c r="I225" s="95"/>
      <c r="J225" s="32"/>
      <c r="K225" s="32"/>
    </row>
    <row r="226" spans="6:11" x14ac:dyDescent="0.25">
      <c r="F226" s="95"/>
      <c r="G226" s="95"/>
      <c r="H226" s="95"/>
      <c r="I226" s="95"/>
      <c r="J226" s="32"/>
      <c r="K226" s="32"/>
    </row>
    <row r="227" spans="6:11" x14ac:dyDescent="0.25">
      <c r="F227" s="95"/>
      <c r="G227" s="95"/>
      <c r="H227" s="95"/>
      <c r="I227" s="95"/>
      <c r="J227" s="32"/>
      <c r="K227" s="32"/>
    </row>
    <row r="228" spans="6:11" x14ac:dyDescent="0.25">
      <c r="F228" s="95"/>
      <c r="G228" s="95"/>
      <c r="H228" s="95"/>
      <c r="I228" s="95"/>
      <c r="J228" s="32"/>
      <c r="K228" s="32"/>
    </row>
    <row r="229" spans="6:11" x14ac:dyDescent="0.25">
      <c r="F229" s="95"/>
      <c r="G229" s="95"/>
      <c r="H229" s="95"/>
      <c r="I229" s="95"/>
      <c r="J229" s="32"/>
      <c r="K229" s="32"/>
    </row>
    <row r="230" spans="6:11" x14ac:dyDescent="0.25">
      <c r="F230" s="95"/>
      <c r="G230" s="95"/>
      <c r="H230" s="95"/>
      <c r="I230" s="95"/>
      <c r="J230" s="32"/>
      <c r="K230" s="32"/>
    </row>
    <row r="231" spans="6:11" x14ac:dyDescent="0.25">
      <c r="F231" s="95"/>
      <c r="G231" s="95"/>
      <c r="H231" s="95"/>
      <c r="I231" s="95"/>
      <c r="J231" s="32"/>
      <c r="K231" s="32"/>
    </row>
    <row r="232" spans="6:11" x14ac:dyDescent="0.25">
      <c r="F232" s="95"/>
      <c r="G232" s="95"/>
      <c r="H232" s="95"/>
      <c r="I232" s="95"/>
      <c r="J232" s="32"/>
      <c r="K232" s="32"/>
    </row>
    <row r="233" spans="6:11" x14ac:dyDescent="0.25">
      <c r="F233" s="95"/>
      <c r="G233" s="95"/>
      <c r="H233" s="95"/>
      <c r="I233" s="95"/>
      <c r="J233" s="32"/>
      <c r="K233" s="32"/>
    </row>
    <row r="234" spans="6:11" x14ac:dyDescent="0.25">
      <c r="F234" s="95"/>
      <c r="G234" s="95"/>
      <c r="H234" s="95"/>
      <c r="I234" s="95"/>
      <c r="J234" s="32"/>
      <c r="K234" s="32"/>
    </row>
    <row r="235" spans="6:11" x14ac:dyDescent="0.25">
      <c r="F235" s="95"/>
      <c r="G235" s="95"/>
      <c r="H235" s="95"/>
      <c r="I235" s="95"/>
      <c r="J235" s="32"/>
      <c r="K235" s="32"/>
    </row>
    <row r="236" spans="6:11" x14ac:dyDescent="0.25">
      <c r="F236" s="95"/>
      <c r="G236" s="95"/>
      <c r="H236" s="95"/>
      <c r="I236" s="95"/>
      <c r="J236" s="32"/>
      <c r="K236" s="32"/>
    </row>
    <row r="237" spans="6:11" x14ac:dyDescent="0.25">
      <c r="F237" s="95"/>
      <c r="G237" s="95"/>
      <c r="H237" s="95"/>
      <c r="I237" s="95"/>
      <c r="J237" s="32"/>
      <c r="K237" s="32"/>
    </row>
    <row r="238" spans="6:11" x14ac:dyDescent="0.25">
      <c r="F238" s="95"/>
      <c r="G238" s="95"/>
      <c r="H238" s="95"/>
      <c r="I238" s="95"/>
      <c r="J238" s="32"/>
      <c r="K238" s="32"/>
    </row>
    <row r="239" spans="6:11" x14ac:dyDescent="0.25">
      <c r="F239" s="95"/>
      <c r="G239" s="95"/>
      <c r="H239" s="95"/>
      <c r="I239" s="95"/>
      <c r="J239" s="32"/>
      <c r="K239" s="32"/>
    </row>
    <row r="240" spans="6:11" x14ac:dyDescent="0.25">
      <c r="F240" s="95"/>
      <c r="G240" s="95"/>
      <c r="H240" s="95"/>
      <c r="I240" s="95"/>
      <c r="J240" s="32"/>
      <c r="K240" s="32"/>
    </row>
    <row r="241" spans="6:11" x14ac:dyDescent="0.25">
      <c r="F241" s="95"/>
      <c r="G241" s="95"/>
      <c r="H241" s="95"/>
      <c r="I241" s="95"/>
      <c r="J241" s="32"/>
      <c r="K241" s="32"/>
    </row>
    <row r="242" spans="6:11" x14ac:dyDescent="0.25">
      <c r="F242" s="95"/>
      <c r="G242" s="95"/>
      <c r="H242" s="95"/>
      <c r="I242" s="95"/>
      <c r="J242" s="32"/>
      <c r="K242" s="32"/>
    </row>
    <row r="243" spans="6:11" x14ac:dyDescent="0.25">
      <c r="F243" s="95"/>
      <c r="G243" s="95"/>
      <c r="H243" s="95"/>
      <c r="I243" s="95"/>
      <c r="J243" s="32"/>
      <c r="K243" s="32"/>
    </row>
    <row r="244" spans="6:11" x14ac:dyDescent="0.25">
      <c r="F244" s="95"/>
      <c r="G244" s="95"/>
      <c r="H244" s="95"/>
      <c r="I244" s="95"/>
      <c r="J244" s="32"/>
      <c r="K244" s="32"/>
    </row>
    <row r="245" spans="6:11" x14ac:dyDescent="0.25">
      <c r="F245" s="95"/>
      <c r="G245" s="95"/>
      <c r="H245" s="95"/>
      <c r="I245" s="95"/>
      <c r="J245" s="32"/>
      <c r="K245" s="32"/>
    </row>
    <row r="246" spans="6:11" x14ac:dyDescent="0.25">
      <c r="F246" s="95"/>
      <c r="G246" s="95"/>
      <c r="H246" s="95"/>
      <c r="I246" s="95"/>
      <c r="J246" s="32"/>
      <c r="K246" s="32"/>
    </row>
    <row r="247" spans="6:11" x14ac:dyDescent="0.25">
      <c r="F247" s="95"/>
      <c r="G247" s="95"/>
      <c r="H247" s="95"/>
      <c r="I247" s="95"/>
      <c r="J247" s="32"/>
      <c r="K247" s="32"/>
    </row>
    <row r="248" spans="6:11" x14ac:dyDescent="0.25">
      <c r="F248" s="95"/>
      <c r="G248" s="95"/>
      <c r="H248" s="95"/>
      <c r="I248" s="95"/>
      <c r="J248" s="32"/>
      <c r="K248" s="32"/>
    </row>
    <row r="249" spans="6:11" x14ac:dyDescent="0.25">
      <c r="F249" s="95"/>
      <c r="G249" s="95"/>
      <c r="H249" s="95"/>
      <c r="I249" s="95"/>
      <c r="J249" s="32"/>
      <c r="K249" s="32"/>
    </row>
    <row r="250" spans="6:11" x14ac:dyDescent="0.25">
      <c r="F250" s="95"/>
      <c r="G250" s="95"/>
      <c r="H250" s="95"/>
      <c r="I250" s="95"/>
      <c r="J250" s="32"/>
      <c r="K250" s="32"/>
    </row>
    <row r="251" spans="6:11" x14ac:dyDescent="0.25">
      <c r="F251" s="95"/>
      <c r="G251" s="95"/>
      <c r="H251" s="95"/>
      <c r="I251" s="95"/>
      <c r="J251" s="32"/>
      <c r="K251" s="32"/>
    </row>
    <row r="252" spans="6:11" x14ac:dyDescent="0.25">
      <c r="F252" s="95"/>
      <c r="G252" s="95"/>
      <c r="H252" s="95"/>
      <c r="I252" s="95"/>
      <c r="J252" s="32"/>
      <c r="K252" s="32"/>
    </row>
    <row r="253" spans="6:11" x14ac:dyDescent="0.25">
      <c r="F253" s="95"/>
      <c r="G253" s="95"/>
      <c r="H253" s="95"/>
      <c r="I253" s="95"/>
      <c r="J253" s="32"/>
      <c r="K253" s="32"/>
    </row>
    <row r="254" spans="6:11" x14ac:dyDescent="0.25">
      <c r="F254" s="95"/>
      <c r="G254" s="95"/>
      <c r="H254" s="95"/>
      <c r="I254" s="95"/>
      <c r="J254" s="32"/>
      <c r="K254" s="32"/>
    </row>
    <row r="255" spans="6:11" x14ac:dyDescent="0.25">
      <c r="F255" s="95"/>
      <c r="G255" s="95"/>
      <c r="H255" s="95"/>
      <c r="I255" s="95"/>
      <c r="J255" s="32"/>
      <c r="K255" s="32"/>
    </row>
    <row r="256" spans="6:11" x14ac:dyDescent="0.25">
      <c r="F256" s="95"/>
      <c r="G256" s="95"/>
      <c r="H256" s="95"/>
      <c r="I256" s="95"/>
      <c r="J256" s="32"/>
      <c r="K256" s="32"/>
    </row>
    <row r="257" spans="6:11" x14ac:dyDescent="0.25">
      <c r="F257" s="95"/>
      <c r="G257" s="95"/>
      <c r="H257" s="95"/>
      <c r="I257" s="95"/>
      <c r="J257" s="32"/>
      <c r="K257" s="32"/>
    </row>
    <row r="258" spans="6:11" x14ac:dyDescent="0.25">
      <c r="F258" s="95"/>
      <c r="G258" s="95"/>
      <c r="H258" s="95"/>
      <c r="I258" s="95"/>
      <c r="J258" s="32"/>
      <c r="K258" s="32"/>
    </row>
    <row r="259" spans="6:11" x14ac:dyDescent="0.25">
      <c r="F259" s="95"/>
      <c r="G259" s="95"/>
      <c r="H259" s="96"/>
      <c r="I259" s="95"/>
      <c r="J259" s="32"/>
      <c r="K259" s="32"/>
    </row>
    <row r="260" spans="6:11" x14ac:dyDescent="0.25">
      <c r="F260" s="95"/>
      <c r="G260" s="95"/>
      <c r="H260" s="95"/>
      <c r="I260" s="95"/>
      <c r="J260" s="32"/>
      <c r="K260" s="32"/>
    </row>
    <row r="261" spans="6:11" x14ac:dyDescent="0.25">
      <c r="F261" s="95"/>
      <c r="G261" s="95"/>
      <c r="H261" s="95"/>
      <c r="I261" s="95"/>
      <c r="J261" s="32"/>
      <c r="K261" s="32"/>
    </row>
    <row r="262" spans="6:11" x14ac:dyDescent="0.25">
      <c r="F262" s="95"/>
      <c r="G262" s="95"/>
      <c r="H262" s="95"/>
      <c r="I262" s="95"/>
      <c r="J262" s="32"/>
      <c r="K262" s="32"/>
    </row>
    <row r="263" spans="6:11" x14ac:dyDescent="0.25">
      <c r="F263" s="95"/>
      <c r="G263" s="95"/>
      <c r="H263" s="95"/>
      <c r="I263" s="95"/>
      <c r="J263" s="32"/>
      <c r="K263" s="32"/>
    </row>
    <row r="264" spans="6:11" x14ac:dyDescent="0.25">
      <c r="F264" s="95"/>
      <c r="G264" s="95"/>
      <c r="H264" s="95"/>
      <c r="I264" s="95"/>
      <c r="J264" s="32"/>
      <c r="K264" s="32"/>
    </row>
    <row r="265" spans="6:11" x14ac:dyDescent="0.25">
      <c r="F265" s="95"/>
      <c r="G265" s="95"/>
      <c r="H265" s="95"/>
      <c r="I265" s="95"/>
      <c r="J265" s="32"/>
      <c r="K265" s="32"/>
    </row>
    <row r="266" spans="6:11" x14ac:dyDescent="0.25">
      <c r="F266" s="95"/>
      <c r="G266" s="95"/>
      <c r="H266" s="95"/>
      <c r="I266" s="95"/>
      <c r="J266" s="32"/>
      <c r="K266" s="32"/>
    </row>
    <row r="267" spans="6:11" x14ac:dyDescent="0.25">
      <c r="F267" s="95"/>
      <c r="G267" s="95"/>
      <c r="H267" s="95"/>
      <c r="I267" s="95"/>
      <c r="J267" s="32"/>
      <c r="K267" s="32"/>
    </row>
    <row r="268" spans="6:11" x14ac:dyDescent="0.25">
      <c r="F268" s="95"/>
      <c r="G268" s="95"/>
      <c r="H268" s="95"/>
      <c r="I268" s="95"/>
      <c r="J268" s="32"/>
      <c r="K268" s="32"/>
    </row>
    <row r="269" spans="6:11" x14ac:dyDescent="0.25">
      <c r="F269" s="95"/>
      <c r="G269" s="95"/>
      <c r="H269" s="95"/>
      <c r="I269" s="95"/>
      <c r="J269" s="32"/>
      <c r="K269" s="32"/>
    </row>
    <row r="270" spans="6:11" x14ac:dyDescent="0.25">
      <c r="F270" s="95"/>
      <c r="G270" s="95"/>
      <c r="H270" s="95"/>
      <c r="I270" s="95"/>
      <c r="J270" s="32"/>
      <c r="K270" s="32"/>
    </row>
    <row r="271" spans="6:11" x14ac:dyDescent="0.25">
      <c r="F271" s="95"/>
      <c r="G271" s="95"/>
      <c r="H271" s="95"/>
      <c r="I271" s="95"/>
      <c r="J271" s="32"/>
      <c r="K271" s="32"/>
    </row>
    <row r="272" spans="6:11" x14ac:dyDescent="0.25">
      <c r="F272" s="95"/>
      <c r="G272" s="95"/>
      <c r="H272" s="95"/>
      <c r="I272" s="95"/>
      <c r="J272" s="32"/>
      <c r="K272" s="32"/>
    </row>
    <row r="273" spans="6:11" x14ac:dyDescent="0.25">
      <c r="F273" s="95"/>
      <c r="G273" s="95"/>
      <c r="H273" s="95"/>
      <c r="I273" s="95"/>
      <c r="J273" s="32"/>
      <c r="K273" s="32"/>
    </row>
    <row r="274" spans="6:11" x14ac:dyDescent="0.25">
      <c r="F274" s="95"/>
      <c r="G274" s="95"/>
      <c r="H274" s="95"/>
      <c r="I274" s="95"/>
      <c r="J274" s="32"/>
      <c r="K274" s="32"/>
    </row>
    <row r="275" spans="6:11" x14ac:dyDescent="0.25">
      <c r="F275" s="95"/>
      <c r="G275" s="95"/>
      <c r="H275" s="95"/>
      <c r="I275" s="95"/>
      <c r="J275" s="32"/>
      <c r="K275" s="32"/>
    </row>
    <row r="276" spans="6:11" x14ac:dyDescent="0.25">
      <c r="F276" s="95"/>
      <c r="G276" s="95"/>
      <c r="H276" s="95"/>
      <c r="I276" s="95"/>
      <c r="J276" s="32"/>
      <c r="K276" s="32"/>
    </row>
    <row r="277" spans="6:11" x14ac:dyDescent="0.25">
      <c r="F277" s="95"/>
      <c r="G277" s="95"/>
      <c r="H277" s="95"/>
      <c r="I277" s="95"/>
      <c r="J277" s="32"/>
      <c r="K277" s="32"/>
    </row>
    <row r="278" spans="6:11" x14ac:dyDescent="0.25">
      <c r="F278" s="95"/>
      <c r="G278" s="95"/>
      <c r="H278" s="95"/>
      <c r="I278" s="95"/>
      <c r="J278" s="32"/>
      <c r="K278" s="32"/>
    </row>
    <row r="279" spans="6:11" x14ac:dyDescent="0.25">
      <c r="F279" s="95"/>
      <c r="G279" s="95"/>
      <c r="H279" s="95"/>
      <c r="I279" s="95"/>
      <c r="J279" s="32"/>
      <c r="K279" s="32"/>
    </row>
    <row r="280" spans="6:11" x14ac:dyDescent="0.25">
      <c r="F280" s="95"/>
      <c r="G280" s="95"/>
      <c r="H280" s="95"/>
      <c r="I280" s="95"/>
      <c r="J280" s="32"/>
      <c r="K280" s="32"/>
    </row>
    <row r="281" spans="6:11" x14ac:dyDescent="0.25">
      <c r="F281" s="95"/>
      <c r="G281" s="95"/>
      <c r="H281" s="95"/>
      <c r="I281" s="95"/>
      <c r="J281" s="32"/>
      <c r="K281" s="32"/>
    </row>
    <row r="282" spans="6:11" x14ac:dyDescent="0.25">
      <c r="F282" s="95"/>
      <c r="G282" s="95"/>
      <c r="H282" s="95"/>
      <c r="I282" s="95"/>
      <c r="J282" s="32"/>
      <c r="K282" s="32"/>
    </row>
    <row r="283" spans="6:11" x14ac:dyDescent="0.25">
      <c r="F283" s="95"/>
      <c r="G283" s="95"/>
      <c r="H283" s="95"/>
      <c r="I283" s="95"/>
      <c r="J283" s="32"/>
      <c r="K283" s="32"/>
    </row>
    <row r="284" spans="6:11" x14ac:dyDescent="0.25">
      <c r="F284" s="95"/>
      <c r="G284" s="95"/>
      <c r="H284" s="95"/>
      <c r="I284" s="95"/>
      <c r="J284" s="32"/>
      <c r="K284" s="32"/>
    </row>
    <row r="285" spans="6:11" x14ac:dyDescent="0.25">
      <c r="F285" s="95"/>
      <c r="G285" s="95"/>
      <c r="H285" s="95"/>
      <c r="I285" s="95"/>
      <c r="J285" s="32"/>
      <c r="K285" s="32"/>
    </row>
    <row r="286" spans="6:11" x14ac:dyDescent="0.25">
      <c r="F286" s="95"/>
      <c r="G286" s="95"/>
      <c r="H286" s="95"/>
      <c r="I286" s="95"/>
      <c r="J286" s="32"/>
      <c r="K286" s="32"/>
    </row>
    <row r="287" spans="6:11" x14ac:dyDescent="0.25">
      <c r="F287" s="95"/>
      <c r="G287" s="95"/>
      <c r="H287" s="95"/>
      <c r="I287" s="95"/>
      <c r="J287" s="32"/>
      <c r="K287" s="32"/>
    </row>
    <row r="288" spans="6:11" x14ac:dyDescent="0.25">
      <c r="F288" s="95"/>
      <c r="G288" s="95"/>
      <c r="H288" s="95"/>
      <c r="I288" s="95"/>
      <c r="J288" s="32"/>
      <c r="K288" s="32"/>
    </row>
    <row r="289" spans="6:11" x14ac:dyDescent="0.25">
      <c r="F289" s="95"/>
      <c r="G289" s="95"/>
      <c r="H289" s="96"/>
      <c r="I289" s="95"/>
      <c r="J289" s="32"/>
      <c r="K289" s="32"/>
    </row>
    <row r="290" spans="6:11" x14ac:dyDescent="0.25">
      <c r="F290" s="95"/>
      <c r="G290" s="95"/>
      <c r="H290" s="97"/>
      <c r="I290" s="95"/>
      <c r="J290" s="32"/>
      <c r="K290" s="32"/>
    </row>
    <row r="291" spans="6:11" x14ac:dyDescent="0.25">
      <c r="F291" s="95"/>
      <c r="G291" s="95"/>
      <c r="H291" s="97"/>
      <c r="I291" s="95"/>
      <c r="J291" s="32"/>
      <c r="K291" s="32"/>
    </row>
    <row r="292" spans="6:11" x14ac:dyDescent="0.25">
      <c r="F292" s="95"/>
      <c r="G292" s="95"/>
      <c r="H292" s="97"/>
      <c r="I292" s="95"/>
      <c r="J292" s="32"/>
      <c r="K292" s="32"/>
    </row>
    <row r="293" spans="6:11" x14ac:dyDescent="0.25">
      <c r="F293" s="95"/>
      <c r="G293" s="95"/>
      <c r="H293" s="97"/>
      <c r="I293" s="95"/>
      <c r="J293" s="32"/>
      <c r="K293" s="32"/>
    </row>
    <row r="294" spans="6:11" x14ac:dyDescent="0.25">
      <c r="F294" s="95"/>
      <c r="G294" s="95"/>
      <c r="H294" s="97"/>
      <c r="I294" s="95"/>
      <c r="J294" s="32"/>
      <c r="K294" s="32"/>
    </row>
    <row r="295" spans="6:11" x14ac:dyDescent="0.25">
      <c r="F295" s="95"/>
      <c r="G295" s="95"/>
      <c r="H295" s="97"/>
      <c r="I295" s="95"/>
      <c r="J295" s="32"/>
      <c r="K295" s="32"/>
    </row>
    <row r="296" spans="6:11" x14ac:dyDescent="0.25">
      <c r="F296" s="95"/>
      <c r="G296" s="95"/>
      <c r="H296" s="95"/>
      <c r="I296" s="95"/>
      <c r="J296" s="32"/>
      <c r="K296" s="32"/>
    </row>
    <row r="297" spans="6:11" x14ac:dyDescent="0.25">
      <c r="F297" s="95"/>
      <c r="G297" s="95"/>
      <c r="H297" s="95"/>
      <c r="I297" s="95"/>
      <c r="J297" s="32"/>
      <c r="K297" s="32"/>
    </row>
    <row r="298" spans="6:11" x14ac:dyDescent="0.25">
      <c r="F298" s="95"/>
      <c r="G298" s="95"/>
      <c r="H298" s="95"/>
      <c r="I298" s="95"/>
      <c r="J298" s="32"/>
      <c r="K298" s="32"/>
    </row>
    <row r="299" spans="6:11" x14ac:dyDescent="0.25">
      <c r="F299" s="95"/>
      <c r="G299" s="95"/>
      <c r="H299" s="95"/>
      <c r="I299" s="95"/>
      <c r="J299" s="32"/>
      <c r="K299" s="32"/>
    </row>
    <row r="300" spans="6:11" x14ac:dyDescent="0.25">
      <c r="F300" s="95"/>
      <c r="G300" s="95"/>
      <c r="H300" s="95"/>
      <c r="I300" s="95"/>
      <c r="J300" s="32"/>
      <c r="K300" s="32"/>
    </row>
    <row r="301" spans="6:11" x14ac:dyDescent="0.25">
      <c r="F301" s="95"/>
      <c r="G301" s="95"/>
      <c r="H301" s="95"/>
      <c r="I301" s="95"/>
      <c r="J301" s="32"/>
      <c r="K301" s="32"/>
    </row>
    <row r="302" spans="6:11" x14ac:dyDescent="0.25">
      <c r="F302" s="95"/>
      <c r="G302" s="32"/>
      <c r="H302" s="97"/>
      <c r="I302" s="97"/>
      <c r="J302" s="98"/>
      <c r="K302" s="98"/>
    </row>
    <row r="303" spans="6:11" x14ac:dyDescent="0.25">
      <c r="F303" s="95"/>
      <c r="G303" s="32"/>
      <c r="H303" s="97"/>
      <c r="I303" s="97"/>
      <c r="J303" s="98"/>
      <c r="K303" s="98"/>
    </row>
    <row r="304" spans="6:11" x14ac:dyDescent="0.25">
      <c r="F304" s="95"/>
      <c r="G304" s="32"/>
      <c r="H304" s="97"/>
      <c r="I304" s="97"/>
      <c r="J304" s="98"/>
      <c r="K304" s="98"/>
    </row>
  </sheetData>
  <autoFilter ref="F3:K301" xr:uid="{00000000-0009-0000-0000-00000B000000}">
    <filterColumn colId="5">
      <customFilters>
        <customFilter operator="notEqual" val=" "/>
      </customFilters>
    </filterColumn>
    <sortState ref="F6:K156">
      <sortCondition ref="G3:G301"/>
    </sortState>
  </autoFilter>
  <mergeCells count="9">
    <mergeCell ref="J3:J4"/>
    <mergeCell ref="K3:K4"/>
    <mergeCell ref="F1:K2"/>
    <mergeCell ref="I3:I4"/>
    <mergeCell ref="B3:B4"/>
    <mergeCell ref="D3:D4"/>
    <mergeCell ref="F3:F4"/>
    <mergeCell ref="G3:G4"/>
    <mergeCell ref="H3:H4"/>
  </mergeCells>
  <phoneticPr fontId="2" type="noConversion"/>
  <dataValidations count="1">
    <dataValidation type="list" allowBlank="1" showInputMessage="1" showErrorMessage="1" sqref="G289 G296:G304 B19" xr:uid="{00000000-0002-0000-0B00-000000000000}">
      <formula1>$B$5:$B$34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tabColor theme="4" tint="0.39997558519241921"/>
    <pageSetUpPr fitToPage="1"/>
  </sheetPr>
  <dimension ref="B1:W162"/>
  <sheetViews>
    <sheetView showGridLines="0" topLeftCell="C45" zoomScale="85" zoomScaleNormal="85" workbookViewId="0">
      <selection activeCell="H37" sqref="H37"/>
    </sheetView>
  </sheetViews>
  <sheetFormatPr defaultColWidth="25.28515625" defaultRowHeight="16.5" x14ac:dyDescent="0.25"/>
  <cols>
    <col min="1" max="1" width="1.42578125" style="1" customWidth="1"/>
    <col min="2" max="2" width="3.140625" style="55" bestFit="1" customWidth="1"/>
    <col min="3" max="3" width="38.7109375" style="79" customWidth="1"/>
    <col min="4" max="4" width="7.7109375" style="1" customWidth="1"/>
    <col min="5" max="5" width="3.7109375" style="1" customWidth="1"/>
    <col min="6" max="6" width="9" style="1" bestFit="1" customWidth="1"/>
    <col min="7" max="7" width="38.5703125" style="79" customWidth="1"/>
    <col min="8" max="8" width="7.7109375" style="1" customWidth="1"/>
    <col min="9" max="9" width="3.7109375" style="1" customWidth="1"/>
    <col min="10" max="10" width="5.7109375" style="1" bestFit="1" customWidth="1"/>
    <col min="11" max="11" width="38.5703125" style="79" customWidth="1"/>
    <col min="12" max="12" width="7.7109375" style="1" customWidth="1"/>
    <col min="13" max="13" width="2.28515625" style="19" bestFit="1" customWidth="1"/>
    <col min="14" max="14" width="1.42578125" style="16" customWidth="1"/>
    <col min="15" max="15" width="9.7109375" style="1" customWidth="1"/>
    <col min="16" max="16" width="15.5703125" style="1" customWidth="1"/>
    <col min="17" max="17" width="39" style="1" customWidth="1"/>
    <col min="18" max="16384" width="25.28515625" style="1"/>
  </cols>
  <sheetData>
    <row r="1" spans="2:23" ht="7.5" customHeight="1" x14ac:dyDescent="0.25"/>
    <row r="2" spans="2:23" s="3" customFormat="1" ht="60.75" customHeight="1" x14ac:dyDescent="0.25"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20"/>
      <c r="N2" s="21"/>
      <c r="O2" s="120"/>
      <c r="P2" s="120"/>
      <c r="Q2" s="120"/>
      <c r="R2" s="120"/>
      <c r="S2" s="120"/>
      <c r="T2" s="120"/>
      <c r="U2" s="120"/>
    </row>
    <row r="3" spans="2:23" s="3" customFormat="1" ht="60.75" customHeight="1" x14ac:dyDescent="0.25"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20"/>
      <c r="N3" s="21"/>
      <c r="O3" s="120"/>
      <c r="P3" s="120"/>
      <c r="Q3" s="120"/>
      <c r="R3" s="120"/>
      <c r="S3" s="120"/>
      <c r="T3" s="120"/>
      <c r="U3" s="120"/>
      <c r="V3" s="1"/>
      <c r="W3" s="1"/>
    </row>
    <row r="4" spans="2:23" s="3" customFormat="1" ht="13.5" customHeight="1" x14ac:dyDescent="0.25"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20"/>
      <c r="N4" s="21"/>
      <c r="O4" s="4"/>
      <c r="P4" s="4"/>
      <c r="Q4" s="4"/>
      <c r="R4" s="4"/>
      <c r="S4" s="4"/>
      <c r="T4" s="4"/>
      <c r="U4" s="4"/>
    </row>
    <row r="5" spans="2:23" s="3" customFormat="1" ht="30" customHeight="1" x14ac:dyDescent="0.25">
      <c r="B5" s="136" t="s">
        <v>25</v>
      </c>
      <c r="C5" s="137"/>
      <c r="D5" s="138"/>
      <c r="G5" s="87"/>
      <c r="K5" s="87"/>
      <c r="M5" s="20"/>
      <c r="N5" s="21"/>
      <c r="O5" s="139" t="s">
        <v>25</v>
      </c>
      <c r="P5" s="139"/>
      <c r="Q5" s="5" t="s">
        <v>13</v>
      </c>
      <c r="R5" s="6" t="s">
        <v>14</v>
      </c>
      <c r="T5" s="4"/>
      <c r="U5" s="4"/>
    </row>
    <row r="6" spans="2:23" ht="30" customHeight="1" x14ac:dyDescent="0.25">
      <c r="B6" s="123" t="s">
        <v>21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O6" s="123" t="s">
        <v>21</v>
      </c>
      <c r="P6" s="123"/>
      <c r="Q6" s="123"/>
      <c r="R6" s="123"/>
      <c r="S6" s="123"/>
      <c r="T6" s="123"/>
      <c r="U6" s="123"/>
    </row>
    <row r="7" spans="2:23" ht="28.5" customHeight="1" thickBot="1" x14ac:dyDescent="0.3">
      <c r="B7" s="61"/>
      <c r="C7" s="90"/>
      <c r="D7" s="75"/>
      <c r="E7" s="75"/>
      <c r="F7" s="75"/>
      <c r="G7" s="91"/>
      <c r="H7" s="29"/>
      <c r="I7" s="29"/>
      <c r="J7" s="29"/>
      <c r="K7" s="91"/>
      <c r="L7" s="30"/>
      <c r="O7" s="134" t="s">
        <v>3</v>
      </c>
      <c r="P7" s="134"/>
      <c r="Q7" s="22" t="s">
        <v>15</v>
      </c>
      <c r="R7" s="22" t="s">
        <v>0</v>
      </c>
      <c r="S7" s="22" t="s">
        <v>16</v>
      </c>
      <c r="T7" s="22" t="s">
        <v>17</v>
      </c>
      <c r="U7" s="22" t="s">
        <v>18</v>
      </c>
    </row>
    <row r="8" spans="2:23" ht="18" customHeight="1" x14ac:dyDescent="0.25">
      <c r="B8" s="135">
        <v>1</v>
      </c>
      <c r="C8" s="81" t="s">
        <v>170</v>
      </c>
      <c r="D8" s="131">
        <v>1</v>
      </c>
      <c r="E8" s="62">
        <f>IF(D8&lt;&gt;"",D8,"")</f>
        <v>1</v>
      </c>
      <c r="F8" s="62" t="str">
        <f>IF(D8&lt;&gt;"",IF(C8="","",C8),"")</f>
        <v>OSCAR KLIMKE</v>
      </c>
      <c r="G8" s="92">
        <f>IF(E8&lt;&gt;"",IF(E10&lt;&gt;"",SMALL(E8:F10,1),""),"")</f>
        <v>0</v>
      </c>
      <c r="H8" s="62"/>
      <c r="I8" s="62"/>
      <c r="J8" s="62"/>
      <c r="K8" s="92"/>
      <c r="L8" s="67"/>
      <c r="O8" s="24">
        <f>IF(Q8&lt;&gt;"",1,"")</f>
        <v>1</v>
      </c>
      <c r="P8" s="25" t="str">
        <f>IF(O8&lt;&gt;"","LUGAR","")</f>
        <v>LUGAR</v>
      </c>
      <c r="Q8" s="26" t="str">
        <f>IF(L23&lt;&gt;"",IF(L25&lt;&gt;"",IF(L23=L25,"",IF(L23&gt;L25,K23,K25)),""),"")</f>
        <v>OSCAR KLIMKE</v>
      </c>
      <c r="R8" s="26" t="str">
        <f>IF(Q8="","",VLOOKUP(Q8,LISTAS!$F$5:$H$301,2,0))</f>
        <v>INSTITUTO CORAÇÃO DE JESUS</v>
      </c>
      <c r="S8" s="26">
        <f>IF(Q8="","",VLOOKUP(Q8,LISTAS!$F$5:$I$301,4,0))</f>
        <v>0</v>
      </c>
      <c r="T8" s="26">
        <f t="shared" ref="T8:T42" si="0">IF(O8="","",IF(O8=1,400,IF(O8=2,340,IF(O8=3,300,IF(O8=4,280,IF(O8=5,270,IF(O8=6,260,IF(O8=7,250,IF(O8=8,240,IF(O8=9,200,IF(O8=10,200,IF(O8=11,200,IF(O8=12,200,IF(O8=13,200,IF(O8=14,200,IF(O8=15,200,IF(O8=16,200,IF(O8&gt;16,"",""))))))))))))))))))</f>
        <v>400</v>
      </c>
      <c r="U8" s="26">
        <f>IF(O8="","",IF($R$5="NÃO","",IF(O8=1,400,IF(O8=2,340,IF(O8=3,300,IF(O8=4,280,IF(O8=5,270,IF(O8=6,260,IF(O8=7,250,IF(O8=8,240,IF(O8=9,200,IF(O8=10,200,IF(O8=11,200,IF(O8=12,200,IF(O8=13,200,IF(O8=14,200,IF(O8=15,200,IF(O8=16,200,IF(O8&gt;16,"","")))))))))))))))))))</f>
        <v>400</v>
      </c>
    </row>
    <row r="9" spans="2:23" ht="18" customHeight="1" thickBot="1" x14ac:dyDescent="0.3">
      <c r="B9" s="135"/>
      <c r="C9" s="82" t="str">
        <f>IF(C8="","",VLOOKUP(C8,LISTAS!$F$5:$H$301,2,0))</f>
        <v>INSTITUTO CORAÇÃO DE JESUS</v>
      </c>
      <c r="D9" s="132"/>
      <c r="E9" s="62"/>
      <c r="F9" s="62"/>
      <c r="G9" s="92"/>
      <c r="H9" s="62"/>
      <c r="I9" s="62"/>
      <c r="J9" s="62"/>
      <c r="K9" s="92"/>
      <c r="L9" s="67"/>
      <c r="O9" s="24">
        <f>IF(Q9&lt;&gt;"",1+COUNTIF(O8,"1"),"")</f>
        <v>2</v>
      </c>
      <c r="P9" s="25" t="str">
        <f t="shared" ref="P9:P23" si="1">IF(O9&lt;&gt;"","LUGAR","")</f>
        <v>LUGAR</v>
      </c>
      <c r="Q9" s="26" t="str">
        <f>IF(L23&lt;&gt;"",IF(L25&lt;&gt;"",IF(L23=L25,"",IF(L23&lt;L25,K23,K25)),""),"")</f>
        <v>VINICIUS MUNHOS DEL CISTIA</v>
      </c>
      <c r="R9" s="26" t="str">
        <f>IF(Q9="","",VLOOKUP(Q9,LISTAS!$F$5:$H$301,2,0))</f>
        <v>EDUCANDARIO - ANGLO</v>
      </c>
      <c r="S9" s="26">
        <f>IF(Q9="","",VLOOKUP(Q9,LISTAS!$F$5:$I$301,4,0))</f>
        <v>0</v>
      </c>
      <c r="T9" s="26">
        <f t="shared" si="0"/>
        <v>340</v>
      </c>
      <c r="U9" s="26">
        <f t="shared" ref="U9:U42" si="2">IF(O9="","",IF($R$5="NÃO","",IF(O9=1,400,IF(O9=2,340,IF(O9=3,300,IF(O9=4,280,IF(O9=5,270,IF(O9=6,260,IF(O9=7,250,IF(O9=8,240,IF(O9=9,200,IF(O9=10,200,IF(O9=11,200,IF(O9=12,200,IF(O9=13,200,IF(O9=14,200,IF(O9=15,200,IF(O9=16,200,IF(O9&gt;16,"","")))))))))))))))))))</f>
        <v>340</v>
      </c>
    </row>
    <row r="10" spans="2:23" ht="18" customHeight="1" x14ac:dyDescent="0.25">
      <c r="B10" s="133">
        <v>8</v>
      </c>
      <c r="C10" s="81" t="s">
        <v>177</v>
      </c>
      <c r="D10" s="131">
        <v>0</v>
      </c>
      <c r="E10" s="63">
        <f>IF(D10&lt;&gt;"",D10,"")</f>
        <v>0</v>
      </c>
      <c r="F10" s="62" t="str">
        <f>IF(D10&lt;&gt;"",IF(C10="","",C10),"")</f>
        <v>PEDRO REDA</v>
      </c>
      <c r="G10" s="92" t="str">
        <f>VLOOKUP(G8,E8:F10,2,0)</f>
        <v>PEDRO REDA</v>
      </c>
      <c r="H10" s="62"/>
      <c r="I10" s="62"/>
      <c r="J10" s="62"/>
      <c r="K10" s="92"/>
      <c r="L10" s="67"/>
      <c r="O10" s="24">
        <f>IF(Q10&lt;&gt;"",1+COUNTIF(O8:O9,"1")+COUNTIF(O8:O9,"2"),"")</f>
        <v>3</v>
      </c>
      <c r="P10" s="25" t="str">
        <f t="shared" si="1"/>
        <v>LUGAR</v>
      </c>
      <c r="Q10" s="26" t="str">
        <f>IF(Q8&lt;&gt;"",IF(G13=Q8,G15,IF(G15=Q8,G13,IF(G33=Q8,G35,IF(G35=Q8,G33)))),"")</f>
        <v>ALEXEI MARIJUSCHKIN</v>
      </c>
      <c r="R10" s="26" t="str">
        <f>IF(Q10="","",VLOOKUP(Q10,LISTAS!$F$5:$H$301,2,0))</f>
        <v>LICEU JARDIM</v>
      </c>
      <c r="S10" s="26">
        <f>IF(Q10="","",VLOOKUP(Q10,LISTAS!$F$5:$I$301,4,0))</f>
        <v>0</v>
      </c>
      <c r="T10" s="26">
        <f t="shared" si="0"/>
        <v>300</v>
      </c>
      <c r="U10" s="26">
        <f t="shared" si="2"/>
        <v>300</v>
      </c>
    </row>
    <row r="11" spans="2:23" ht="18" customHeight="1" thickBot="1" x14ac:dyDescent="0.3">
      <c r="B11" s="133"/>
      <c r="C11" s="82" t="str">
        <f>IF(C10="","",VLOOKUP(C10,LISTAS!$F$5:$H$301,2,0))</f>
        <v>COLÉGIO ARBOS - SÃO BERNARDO DO CAMPO</v>
      </c>
      <c r="D11" s="132"/>
      <c r="E11" s="64"/>
      <c r="F11" s="62"/>
      <c r="G11" s="92"/>
      <c r="H11" s="62"/>
      <c r="I11" s="62"/>
      <c r="J11" s="62"/>
      <c r="K11" s="92"/>
      <c r="L11" s="67"/>
      <c r="O11" s="24">
        <f>IF(Q11&lt;&gt;"",1+COUNTIF(O8:O10,"1")+COUNTIF(O8:O10,"2")+COUNTIF(O8:O10,"3"),"")</f>
        <v>4</v>
      </c>
      <c r="P11" s="25" t="str">
        <f t="shared" si="1"/>
        <v>LUGAR</v>
      </c>
      <c r="Q11" s="26" t="str">
        <f>IF(Q9&lt;&gt;"",IF(G13=Q9,G15,IF(G15=Q9,G13,IF(G33=Q9,G35,IF(G35=Q9,G33)))),"")</f>
        <v xml:space="preserve">PIETRO SECCO </v>
      </c>
      <c r="R11" s="26" t="str">
        <f>IF(Q11="","",VLOOKUP(Q11,LISTAS!$F$5:$H$301,2,0))</f>
        <v>LICEU JARDIM</v>
      </c>
      <c r="S11" s="26">
        <f>IF(Q11="","",VLOOKUP(Q11,LISTAS!$F$5:$I$301,4,0))</f>
        <v>0</v>
      </c>
      <c r="T11" s="26">
        <f t="shared" si="0"/>
        <v>280</v>
      </c>
      <c r="U11" s="26">
        <f t="shared" si="2"/>
        <v>280</v>
      </c>
    </row>
    <row r="12" spans="2:23" ht="18" customHeight="1" thickBot="1" x14ac:dyDescent="0.3">
      <c r="B12" s="60"/>
      <c r="C12" s="90"/>
      <c r="D12" s="74"/>
      <c r="E12" s="76"/>
      <c r="F12" s="74"/>
      <c r="G12" s="90"/>
      <c r="H12" s="23"/>
      <c r="I12" s="23"/>
      <c r="J12" s="23"/>
      <c r="K12" s="93"/>
      <c r="L12" s="27"/>
      <c r="O12" s="24">
        <f>IF(Q12&lt;&gt;"",1+COUNTIF(O8:O11,"1")+COUNTIF(O8:O11,"2")+COUNTIF(O8:O11,"3")+COUNTIF(O8:O11,"4"),"")</f>
        <v>5</v>
      </c>
      <c r="P12" s="25" t="str">
        <f t="shared" si="1"/>
        <v>LUGAR</v>
      </c>
      <c r="Q12" s="26" t="str">
        <f>IF(Q8&lt;&gt;"",IF(C8=Q8,C10,IF(C10=Q8,C8,IF(C18=Q8,C20,IF(C20=Q8,C18,IF(C28=Q8,C30,IF(C30=Q8,C28,IF(C38=Q8,C40,IF(C40=Q8,C38)))))))),"")</f>
        <v>PEDRO REDA</v>
      </c>
      <c r="R12" s="26" t="str">
        <f>IF(Q12="","",VLOOKUP(Q12,LISTAS!$F$5:$H$301,2,0))</f>
        <v>COLÉGIO ARBOS - SÃO BERNARDO DO CAMPO</v>
      </c>
      <c r="S12" s="26">
        <f>IF(Q12="","",VLOOKUP(Q12,LISTAS!$F$5:$I$301,4,0))</f>
        <v>0</v>
      </c>
      <c r="T12" s="26">
        <f t="shared" si="0"/>
        <v>270</v>
      </c>
      <c r="U12" s="26">
        <f t="shared" si="2"/>
        <v>270</v>
      </c>
    </row>
    <row r="13" spans="2:23" ht="18" customHeight="1" x14ac:dyDescent="0.25">
      <c r="B13" s="60"/>
      <c r="C13" s="90"/>
      <c r="D13" s="74"/>
      <c r="E13" s="76"/>
      <c r="F13" s="74"/>
      <c r="G13" s="81" t="str">
        <f>IF(D8&lt;&gt;"",IF(D10&lt;&gt;"",IF(D8=D10,"",IF(D8&gt;D10,C8,C10)),""),"")</f>
        <v>OSCAR KLIMKE</v>
      </c>
      <c r="H13" s="131">
        <v>1</v>
      </c>
      <c r="I13" s="62">
        <f>IF(H13&lt;&gt;"",H13,"")</f>
        <v>1</v>
      </c>
      <c r="J13" s="62" t="str">
        <f>IF(H13&lt;&gt;"",IF(G13="","",G13),"")</f>
        <v>OSCAR KLIMKE</v>
      </c>
      <c r="K13" s="92">
        <f>IF(I13&lt;&gt;"",IF(I15&lt;&gt;"",SMALL(I13:J15,1),""),"")</f>
        <v>0</v>
      </c>
      <c r="L13" s="67"/>
      <c r="O13" s="24">
        <f>IF(Q13&lt;&gt;"",1+COUNTIF(O8:O12,"1")+COUNTIF(O8:O12,"2")+COUNTIF(O8:O12,"3")+COUNTIF(O8:O12,"4")+COUNTIF(O8:O12,"5"),"")</f>
        <v>6</v>
      </c>
      <c r="P13" s="25" t="str">
        <f t="shared" si="1"/>
        <v>LUGAR</v>
      </c>
      <c r="Q13" s="26" t="str">
        <f>IF(Q9&lt;&gt;"",IF(C8=Q9,C10,IF(C10=Q9,C8,IF(C18=Q9,C20,IF(C20=Q9,C18,IF(C28=Q9,C30,IF(C30=Q9,C28,IF(C38=Q9,C40,IF(C40=Q9,C38)))))))),"")</f>
        <v>LIAM PACHECO MACHADO</v>
      </c>
      <c r="R13" s="26" t="str">
        <f>IF(Q13="","",VLOOKUP(Q13,LISTAS!$F$5:$H$301,2,0))</f>
        <v>GRUPO FÊNIX DE EDUCAÇÃO</v>
      </c>
      <c r="S13" s="26">
        <f>IF(Q13="","",VLOOKUP(Q13,LISTAS!$F$5:$I$301,4,0))</f>
        <v>0</v>
      </c>
      <c r="T13" s="26">
        <f t="shared" si="0"/>
        <v>260</v>
      </c>
      <c r="U13" s="26">
        <f t="shared" si="2"/>
        <v>260</v>
      </c>
    </row>
    <row r="14" spans="2:23" ht="18" customHeight="1" thickBot="1" x14ac:dyDescent="0.3">
      <c r="B14" s="60"/>
      <c r="C14" s="90"/>
      <c r="D14" s="74"/>
      <c r="E14" s="76"/>
      <c r="F14" s="74"/>
      <c r="G14" s="82" t="str">
        <f>IF(G13="","",VLOOKUP(G13,LISTAS!$F$5:$H$301,2,0))</f>
        <v>INSTITUTO CORAÇÃO DE JESUS</v>
      </c>
      <c r="H14" s="132"/>
      <c r="I14" s="62"/>
      <c r="J14" s="62"/>
      <c r="K14" s="92"/>
      <c r="L14" s="67"/>
      <c r="O14" s="24">
        <f>IF(Q14&lt;&gt;"",1+COUNTIF(O8:O13,"1")+COUNTIF(O8:O13,"2")+COUNTIF(O8:O13,"3")+COUNTIF(O8:O13,"4")+COUNTIF(O8:O13,"5")+COUNTIF(O8:O13,"6"),"")</f>
        <v>7</v>
      </c>
      <c r="P14" s="25" t="str">
        <f t="shared" si="1"/>
        <v>LUGAR</v>
      </c>
      <c r="Q14" s="26" t="str">
        <f>IF(Q10&lt;&gt;"",IF(C8=Q10,C10,IF(C10=Q10,C8,IF(C18=Q10,C20,IF(C20=Q10,C18,IF(C28=Q10,C30,IF(C30=Q10,C28,IF(C38=Q10,C40,IF(C40=Q10,C38)))))))),"")</f>
        <v xml:space="preserve">PIETRO BRIZZI </v>
      </c>
      <c r="R14" s="26" t="str">
        <f>IF(Q14="","",VLOOKUP(Q14,LISTAS!$F$5:$H$301,2,0))</f>
        <v>LICEU JARDIM</v>
      </c>
      <c r="S14" s="26">
        <f>IF(Q14="","",VLOOKUP(Q14,LISTAS!$F$5:$I$301,4,0))</f>
        <v>0</v>
      </c>
      <c r="T14" s="26">
        <f t="shared" si="0"/>
        <v>250</v>
      </c>
      <c r="U14" s="26">
        <f t="shared" si="2"/>
        <v>250</v>
      </c>
    </row>
    <row r="15" spans="2:23" ht="18" customHeight="1" x14ac:dyDescent="0.25">
      <c r="B15" s="60"/>
      <c r="C15" s="90"/>
      <c r="D15" s="74"/>
      <c r="E15" s="76"/>
      <c r="F15" s="77"/>
      <c r="G15" s="81" t="str">
        <f>IF(D18&lt;&gt;"",IF(D20&lt;&gt;"",IF(D18=D20,"",IF(D18&gt;D20,C18,C20)),""),"")</f>
        <v>ALEXEI MARIJUSCHKIN</v>
      </c>
      <c r="H15" s="131">
        <v>0</v>
      </c>
      <c r="I15" s="63">
        <f>IF(H15&lt;&gt;"",H15,"")</f>
        <v>0</v>
      </c>
      <c r="J15" s="62" t="str">
        <f>IF(H15&lt;&gt;"",IF(G15="","",G15),"")</f>
        <v>ALEXEI MARIJUSCHKIN</v>
      </c>
      <c r="K15" s="92" t="str">
        <f>VLOOKUP(K13,I13:J15,2,0)</f>
        <v>ALEXEI MARIJUSCHKIN</v>
      </c>
      <c r="L15" s="67"/>
      <c r="O15" s="24">
        <f>IF(Q15&lt;&gt;"",1+COUNTIF(O8:O14,"1")+COUNTIF(O8:O14,"2")+COUNTIF(O8:O14,"3")+COUNTIF(O8:O14,"4")+COUNTIF(O8:O14,"5")+COUNTIF(O8:O14,"6")+COUNTIF(O8:O14,"7"),"")</f>
        <v>8</v>
      </c>
      <c r="P15" s="25" t="str">
        <f t="shared" si="1"/>
        <v>LUGAR</v>
      </c>
      <c r="Q15" s="26" t="str">
        <f>IF(Q11&lt;&gt;"",IF(C8=Q11,C10,IF(C10=Q11,C8,IF(C18=Q11,C20,IF(C20=Q11,C18,IF(C28=Q11,C30,IF(C30=Q11,C28,IF(C38=Q11,C40,IF(C40=Q11,C38)))))))),"")</f>
        <v>MURILO ANASTACIO ALCARÁZ</v>
      </c>
      <c r="R15" s="26" t="str">
        <f>IF(Q15="","",VLOOKUP(Q15,LISTAS!$F$5:$H$301,2,0))</f>
        <v>EDUCANDARIO - ANGLO</v>
      </c>
      <c r="S15" s="26">
        <f>IF(Q15="","",VLOOKUP(Q15,LISTAS!$F$5:$I$301,4,0))</f>
        <v>0</v>
      </c>
      <c r="T15" s="26">
        <f t="shared" si="0"/>
        <v>240</v>
      </c>
      <c r="U15" s="26">
        <f t="shared" si="2"/>
        <v>240</v>
      </c>
    </row>
    <row r="16" spans="2:23" ht="18" customHeight="1" thickBot="1" x14ac:dyDescent="0.3">
      <c r="B16" s="60"/>
      <c r="C16" s="90"/>
      <c r="D16" s="74"/>
      <c r="E16" s="76"/>
      <c r="F16" s="74"/>
      <c r="G16" s="82" t="str">
        <f>IF(G15="","",VLOOKUP(G15,LISTAS!$F$5:$H$301,2,0))</f>
        <v>LICEU JARDIM</v>
      </c>
      <c r="H16" s="132"/>
      <c r="I16" s="64"/>
      <c r="J16" s="62"/>
      <c r="K16" s="92"/>
      <c r="L16" s="67"/>
      <c r="O16" s="24" t="str">
        <f>IF(Q16&lt;&gt;"",1+COUNTIF(O8:O15,"1")+COUNTIF(O8:O15,"2")+COUNTIF(O8:O15,"3")+COUNTIF(O8:O15,"4")+COUNTIF(O8:O15,"5")+COUNTIF(O8:O15,"6")+COUNTIF(O8:O15,"7")+COUNTIF(O8:O15,"8"),"")</f>
        <v/>
      </c>
      <c r="P16" s="25" t="str">
        <f t="shared" si="1"/>
        <v/>
      </c>
      <c r="Q16" s="26"/>
      <c r="R16" s="26" t="str">
        <f>IF(Q16="","",VLOOKUP(Q16,LISTAS!$F$5:$H$301,2,0))</f>
        <v/>
      </c>
      <c r="S16" s="26" t="str">
        <f>IF(Q16="","",VLOOKUP(Q16,LISTAS!$F$5:$I$301,4,0))</f>
        <v/>
      </c>
      <c r="T16" s="26" t="str">
        <f t="shared" si="0"/>
        <v/>
      </c>
      <c r="U16" s="26" t="str">
        <f t="shared" si="2"/>
        <v/>
      </c>
    </row>
    <row r="17" spans="2:21" ht="18" customHeight="1" thickBot="1" x14ac:dyDescent="0.3">
      <c r="B17" s="60"/>
      <c r="C17" s="90"/>
      <c r="D17" s="74"/>
      <c r="E17" s="76"/>
      <c r="F17" s="74"/>
      <c r="G17" s="93"/>
      <c r="H17" s="23"/>
      <c r="I17" s="76"/>
      <c r="J17" s="74"/>
      <c r="K17" s="90"/>
      <c r="L17" s="27"/>
      <c r="O17" s="24" t="str">
        <f>IF(Q17&lt;&gt;"",1+COUNTIF(O8:O16,"1")+COUNTIF(O8:O16,"2")+COUNTIF(O8:O16,"3")+COUNTIF(O8:O16,"4")+COUNTIF(O8:O16,"5")+COUNTIF(O8:O16,"6")+COUNTIF(O8:O16,"7")+COUNTIF(O8:O16,"8")+COUNTIF(O8:O16,"9"),"")</f>
        <v/>
      </c>
      <c r="P17" s="25" t="str">
        <f t="shared" si="1"/>
        <v/>
      </c>
      <c r="Q17" s="26"/>
      <c r="R17" s="26" t="str">
        <f>IF(Q17="","",VLOOKUP(Q17,LISTAS!$F$5:$H$301,2,0))</f>
        <v/>
      </c>
      <c r="S17" s="26" t="str">
        <f>IF(Q17="","",VLOOKUP(Q17,LISTAS!$F$5:$I$301,4,0))</f>
        <v/>
      </c>
      <c r="T17" s="26" t="str">
        <f t="shared" si="0"/>
        <v/>
      </c>
      <c r="U17" s="26" t="str">
        <f t="shared" si="2"/>
        <v/>
      </c>
    </row>
    <row r="18" spans="2:21" ht="18" customHeight="1" x14ac:dyDescent="0.25">
      <c r="B18" s="133">
        <v>4</v>
      </c>
      <c r="C18" s="81" t="s">
        <v>180</v>
      </c>
      <c r="D18" s="131">
        <v>0</v>
      </c>
      <c r="E18" s="65">
        <f>IF(D18&lt;&gt;"",D18,"")</f>
        <v>0</v>
      </c>
      <c r="F18" s="62" t="str">
        <f>IF(D18&lt;&gt;"",IF(C18="","",C18),"")</f>
        <v xml:space="preserve">PIETRO BRIZZI </v>
      </c>
      <c r="G18" s="92">
        <f>IF(E18&lt;&gt;"",IF(E20&lt;&gt;"",SMALL(E18:F20,1),""),"")</f>
        <v>0</v>
      </c>
      <c r="H18" s="62"/>
      <c r="I18" s="64"/>
      <c r="J18" s="23"/>
      <c r="K18" s="93"/>
      <c r="L18" s="27"/>
      <c r="O18" s="24" t="str">
        <f>IF(Q18&lt;&gt;"",1+COUNTIF(O8:O17,"1")+COUNTIF(O8:O17,"2")+COUNTIF(O8:O17,"3")+COUNTIF(O8:O17,"4")+COUNTIF(O8:O17,"5")+COUNTIF(O8:O17,"6")+COUNTIF(O8:O17,"7")+COUNTIF(O8:O17,"8")+COUNTIF(O8:O17,"9")+COUNTIF(O8:O17,"10"),"")</f>
        <v/>
      </c>
      <c r="P18" s="25" t="str">
        <f t="shared" si="1"/>
        <v/>
      </c>
      <c r="Q18" s="26"/>
      <c r="R18" s="26" t="str">
        <f>IF(Q18="","",VLOOKUP(Q18,LISTAS!$F$5:$H$301,2,0))</f>
        <v/>
      </c>
      <c r="S18" s="26" t="str">
        <f>IF(Q18="","",VLOOKUP(Q18,LISTAS!$F$5:$I$301,4,0))</f>
        <v/>
      </c>
      <c r="T18" s="26" t="str">
        <f t="shared" si="0"/>
        <v/>
      </c>
      <c r="U18" s="26" t="str">
        <f t="shared" si="2"/>
        <v/>
      </c>
    </row>
    <row r="19" spans="2:21" ht="18" customHeight="1" thickBot="1" x14ac:dyDescent="0.3">
      <c r="B19" s="133"/>
      <c r="C19" s="82" t="str">
        <f>IF(C18="","",VLOOKUP(C18,LISTAS!$F$5:$H$301,2,0))</f>
        <v>LICEU JARDIM</v>
      </c>
      <c r="D19" s="132"/>
      <c r="E19" s="66"/>
      <c r="F19" s="62"/>
      <c r="G19" s="92"/>
      <c r="H19" s="62"/>
      <c r="I19" s="64"/>
      <c r="J19" s="23"/>
      <c r="K19" s="93"/>
      <c r="L19" s="27"/>
      <c r="O19" s="24" t="str">
        <f>IF(Q19&lt;&gt;"",1+COUNTIF(O8:O18,"1")+COUNTIF(O8:O18,"2")+COUNTIF(O8:O18,"3")+COUNTIF(O8:O18,"4")+COUNTIF(O8:O18,"5")+COUNTIF(O8:O18,"6")+COUNTIF(O8:O18,"7")+COUNTIF(O8:O18,"8")+COUNTIF(O8:O18,"9")+COUNTIF(O8:O18,"10")+COUNTIF(O8:O18,"11"),"")</f>
        <v/>
      </c>
      <c r="P19" s="25" t="str">
        <f t="shared" si="1"/>
        <v/>
      </c>
      <c r="Q19" s="26"/>
      <c r="R19" s="26" t="str">
        <f>IF(Q19="","",VLOOKUP(Q19,LISTAS!$F$5:$H$301,2,0))</f>
        <v/>
      </c>
      <c r="S19" s="26" t="str">
        <f>IF(Q19="","",VLOOKUP(Q19,LISTAS!$F$5:$I$301,4,0))</f>
        <v/>
      </c>
      <c r="T19" s="26" t="str">
        <f t="shared" si="0"/>
        <v/>
      </c>
      <c r="U19" s="26" t="str">
        <f t="shared" si="2"/>
        <v/>
      </c>
    </row>
    <row r="20" spans="2:21" ht="18" customHeight="1" x14ac:dyDescent="0.25">
      <c r="B20" s="133">
        <v>5</v>
      </c>
      <c r="C20" s="81" t="s">
        <v>57</v>
      </c>
      <c r="D20" s="131">
        <v>1</v>
      </c>
      <c r="E20" s="66">
        <f>IF(D20&lt;&gt;"",D20,"")</f>
        <v>1</v>
      </c>
      <c r="F20" s="62" t="str">
        <f>IF(D20&lt;&gt;"",IF(C20="","",C20),"")</f>
        <v>ALEXEI MARIJUSCHKIN</v>
      </c>
      <c r="G20" s="92" t="str">
        <f>VLOOKUP(G18,E18:F20,2,0)</f>
        <v xml:space="preserve">PIETRO BRIZZI </v>
      </c>
      <c r="H20" s="62"/>
      <c r="I20" s="64"/>
      <c r="J20" s="23"/>
      <c r="K20" s="93"/>
      <c r="L20" s="27"/>
      <c r="N20" s="19"/>
      <c r="O20" s="24" t="str">
        <f>IF(Q20&lt;&gt;"",1+COUNTIF(O8:O19,"1")+COUNTIF(O8:O19,"2")+COUNTIF(O8:O19,"3")+COUNTIF(O8:O19,"4")+COUNTIF(O8:O19,"5")+COUNTIF(O8:O19,"6")+COUNTIF(O8:O19,"7")+COUNTIF(O8:O19,"8")+COUNTIF(O8:O19,"9")+COUNTIF(O8:O19,"10")+COUNTIF(O8:O19,"11")+COUNTIF(O8:O19,"12"),"")</f>
        <v/>
      </c>
      <c r="P20" s="25" t="str">
        <f t="shared" si="1"/>
        <v/>
      </c>
      <c r="Q20" s="26"/>
      <c r="R20" s="26" t="str">
        <f>IF(Q20="","",VLOOKUP(Q20,LISTAS!$F$5:$H$301,2,0))</f>
        <v/>
      </c>
      <c r="S20" s="26" t="str">
        <f>IF(Q20="","",VLOOKUP(Q20,LISTAS!$F$5:$I$301,4,0))</f>
        <v/>
      </c>
      <c r="T20" s="26" t="str">
        <f t="shared" si="0"/>
        <v/>
      </c>
      <c r="U20" s="26" t="str">
        <f t="shared" si="2"/>
        <v/>
      </c>
    </row>
    <row r="21" spans="2:21" ht="18" customHeight="1" thickBot="1" x14ac:dyDescent="0.3">
      <c r="B21" s="133"/>
      <c r="C21" s="82" t="str">
        <f>IF(C20="","",VLOOKUP(C20,LISTAS!$F$5:$H$301,2,0))</f>
        <v>LICEU JARDIM</v>
      </c>
      <c r="D21" s="132"/>
      <c r="E21" s="62"/>
      <c r="F21" s="62"/>
      <c r="G21" s="92"/>
      <c r="H21" s="62"/>
      <c r="I21" s="64"/>
      <c r="J21" s="23"/>
      <c r="K21" s="93"/>
      <c r="L21" s="27"/>
      <c r="N21" s="19"/>
      <c r="O21" s="24" t="str">
        <f>IF(Q21&lt;&gt;"",1+COUNTIF(O8:O20,"1")+COUNTIF(O8:O20,"2")+COUNTIF(O8:O20,"3")+COUNTIF(O8:O20,"4")+COUNTIF(O8:O20,"5")+COUNTIF(O8:O20,"6")+COUNTIF(O8:O20,"7")+COUNTIF(O8:O20,"8")+COUNTIF(O8:O20,"9")+COUNTIF(O8:O20,"10")+COUNTIF(O8:O20,"11")+COUNTIF(O8:O20,"12")+COUNTIF(O8:O20,"13"),"")</f>
        <v/>
      </c>
      <c r="P21" s="25" t="str">
        <f t="shared" si="1"/>
        <v/>
      </c>
      <c r="Q21" s="26"/>
      <c r="R21" s="26" t="str">
        <f>IF(Q21="","",VLOOKUP(Q21,LISTAS!$F$5:$H$301,2,0))</f>
        <v/>
      </c>
      <c r="S21" s="26" t="str">
        <f>IF(Q21="","",VLOOKUP(Q21,LISTAS!$F$5:$I$301,4,0))</f>
        <v/>
      </c>
      <c r="T21" s="26" t="str">
        <f t="shared" si="0"/>
        <v/>
      </c>
      <c r="U21" s="26" t="str">
        <f t="shared" si="2"/>
        <v/>
      </c>
    </row>
    <row r="22" spans="2:21" ht="18" customHeight="1" thickBot="1" x14ac:dyDescent="0.3">
      <c r="B22" s="60"/>
      <c r="C22" s="90"/>
      <c r="D22" s="74"/>
      <c r="E22" s="62"/>
      <c r="F22" s="62"/>
      <c r="G22" s="92"/>
      <c r="H22" s="62"/>
      <c r="I22" s="64"/>
      <c r="J22" s="74"/>
      <c r="K22" s="93"/>
      <c r="L22" s="27"/>
      <c r="M22" s="16"/>
      <c r="O22" s="24" t="str">
        <f>IF(Q22&lt;&gt;"",1+COUNTIF(O8:O21,"1")+COUNTIF(O8:O21,"2")+COUNTIF(O8:O21,"3")+COUNTIF(O8:O21,"4")+COUNTIF(O8:O21,"5")+COUNTIF(O8:O21,"6")+COUNTIF(O8:O21,"7")+COUNTIF(O8:O21,"8")+COUNTIF(O8:O21,"9")+COUNTIF(O8:O21,"10")+COUNTIF(O8:O21,"11")+COUNTIF(O8:O21,"12")+COUNTIF(O8:O21,"13")+COUNTIF(O8:O21,"14"),"")</f>
        <v/>
      </c>
      <c r="P22" s="25" t="str">
        <f t="shared" si="1"/>
        <v/>
      </c>
      <c r="Q22" s="26"/>
      <c r="R22" s="26" t="str">
        <f>IF(Q22="","",VLOOKUP(Q22,LISTAS!$F$5:$H$301,2,0))</f>
        <v/>
      </c>
      <c r="S22" s="26" t="str">
        <f>IF(Q22="","",VLOOKUP(Q22,LISTAS!$F$5:$I$301,4,0))</f>
        <v/>
      </c>
      <c r="T22" s="26" t="str">
        <f t="shared" si="0"/>
        <v/>
      </c>
      <c r="U22" s="26" t="str">
        <f t="shared" si="2"/>
        <v/>
      </c>
    </row>
    <row r="23" spans="2:21" ht="18" customHeight="1" x14ac:dyDescent="0.25">
      <c r="B23" s="60"/>
      <c r="C23" s="90"/>
      <c r="D23" s="74"/>
      <c r="E23" s="74"/>
      <c r="F23" s="74"/>
      <c r="G23" s="90"/>
      <c r="H23" s="74"/>
      <c r="I23" s="76"/>
      <c r="J23" s="74"/>
      <c r="K23" s="81" t="str">
        <f>IF(H13&lt;&gt;"",IF(H15&lt;&gt;"",IF(H13=H15,"",IF(H13&gt;H15,G13,G15)),""),"")</f>
        <v>OSCAR KLIMKE</v>
      </c>
      <c r="L23" s="131">
        <v>1</v>
      </c>
      <c r="M23" s="16"/>
      <c r="O23" s="24" t="str">
        <f>IF(Q23&lt;&gt;"",1+COUNTIF(O8:O22,"1")+COUNTIF(O8:O22,"2")+COUNTIF(O8:O22,"3")+COUNTIF(O8:O22,"4")+COUNTIF(O8:O22,"5")+COUNTIF(O8:O22,"6")+COUNTIF(O8:O22,"7")+COUNTIF(O8:O22,"8")+COUNTIF(O8:O22,"9")+COUNTIF(O8:O22,"10")+COUNTIF(O8:O22,"11")+COUNTIF(O8:O22,"12")+COUNTIF(O8:O22,"13")+COUNTIF(O8:O22,"14")+COUNTIF(O8:O22,"15"),"")</f>
        <v/>
      </c>
      <c r="P23" s="25" t="str">
        <f t="shared" si="1"/>
        <v/>
      </c>
      <c r="Q23" s="26"/>
      <c r="R23" s="26" t="str">
        <f>IF(Q23="","",VLOOKUP(Q23,LISTAS!$F$5:$H$301,2,0))</f>
        <v/>
      </c>
      <c r="S23" s="26" t="str">
        <f>IF(Q23="","",VLOOKUP(Q23,LISTAS!$F$5:$I$301,4,0))</f>
        <v/>
      </c>
      <c r="T23" s="26" t="str">
        <f t="shared" si="0"/>
        <v/>
      </c>
      <c r="U23" s="26" t="str">
        <f t="shared" si="2"/>
        <v/>
      </c>
    </row>
    <row r="24" spans="2:21" ht="18" customHeight="1" thickBot="1" x14ac:dyDescent="0.3">
      <c r="B24" s="60"/>
      <c r="C24" s="90"/>
      <c r="D24" s="74"/>
      <c r="E24" s="74"/>
      <c r="F24" s="74"/>
      <c r="G24" s="90"/>
      <c r="H24" s="74"/>
      <c r="I24" s="76"/>
      <c r="J24" s="74"/>
      <c r="K24" s="82" t="str">
        <f>IF(K23="","",VLOOKUP(K23,LISTAS!$F$5:$H$301,2,0))</f>
        <v>INSTITUTO CORAÇÃO DE JESUS</v>
      </c>
      <c r="L24" s="132"/>
      <c r="M24" s="16"/>
      <c r="O24" s="24"/>
      <c r="P24" s="25"/>
      <c r="Q24" s="26"/>
      <c r="R24" s="26" t="str">
        <f>IF(Q24="","",VLOOKUP(Q24,LISTAS!$F$5:$H$301,2,0))</f>
        <v/>
      </c>
      <c r="S24" s="26" t="str">
        <f>IF(Q24="","",VLOOKUP(Q24,LISTAS!$F$5:$I$301,4,0))</f>
        <v/>
      </c>
      <c r="T24" s="26" t="str">
        <f t="shared" si="0"/>
        <v/>
      </c>
      <c r="U24" s="26" t="str">
        <f t="shared" si="2"/>
        <v/>
      </c>
    </row>
    <row r="25" spans="2:21" ht="18" customHeight="1" x14ac:dyDescent="0.25">
      <c r="B25" s="60"/>
      <c r="C25" s="90"/>
      <c r="D25" s="74"/>
      <c r="E25" s="74"/>
      <c r="F25" s="74"/>
      <c r="G25" s="90"/>
      <c r="H25" s="74"/>
      <c r="I25" s="76"/>
      <c r="J25" s="77"/>
      <c r="K25" s="81" t="str">
        <f>IF(H33&lt;&gt;"",IF(H35&lt;&gt;"",IF(H33=H35,"",IF(H33&gt;H35,G33,G35)),""),"")</f>
        <v>VINICIUS MUNHOS DEL CISTIA</v>
      </c>
      <c r="L25" s="131">
        <v>0</v>
      </c>
      <c r="M25" s="16"/>
      <c r="O25" s="24"/>
      <c r="P25" s="25"/>
      <c r="Q25" s="26"/>
      <c r="R25" s="26" t="str">
        <f>IF(Q25="","",VLOOKUP(Q25,LISTAS!$F$5:$H$301,2,0))</f>
        <v/>
      </c>
      <c r="S25" s="26" t="str">
        <f>IF(Q25="","",VLOOKUP(Q25,LISTAS!$F$5:$I$301,4,0))</f>
        <v/>
      </c>
      <c r="T25" s="26" t="str">
        <f t="shared" si="0"/>
        <v/>
      </c>
      <c r="U25" s="26" t="str">
        <f t="shared" si="2"/>
        <v/>
      </c>
    </row>
    <row r="26" spans="2:21" ht="18" customHeight="1" thickBot="1" x14ac:dyDescent="0.3">
      <c r="B26" s="60"/>
      <c r="C26" s="90"/>
      <c r="D26" s="74"/>
      <c r="E26" s="74"/>
      <c r="F26" s="74"/>
      <c r="G26" s="90"/>
      <c r="H26" s="74"/>
      <c r="I26" s="76"/>
      <c r="J26" s="74"/>
      <c r="K26" s="82" t="str">
        <f>IF(K25="","",VLOOKUP(K25,LISTAS!$F$5:$H$301,2,0))</f>
        <v>EDUCANDARIO - ANGLO</v>
      </c>
      <c r="L26" s="132"/>
      <c r="N26" s="19"/>
      <c r="O26" s="24"/>
      <c r="P26" s="25"/>
      <c r="Q26" s="26"/>
      <c r="R26" s="26" t="str">
        <f>IF(Q26="","",VLOOKUP(Q26,LISTAS!$F$5:$H$301,2,0))</f>
        <v/>
      </c>
      <c r="S26" s="26" t="str">
        <f>IF(Q26="","",VLOOKUP(Q26,LISTAS!$F$5:$I$301,4,0))</f>
        <v/>
      </c>
      <c r="T26" s="26" t="str">
        <f t="shared" si="0"/>
        <v/>
      </c>
      <c r="U26" s="26" t="str">
        <f t="shared" si="2"/>
        <v/>
      </c>
    </row>
    <row r="27" spans="2:21" ht="18" customHeight="1" thickBot="1" x14ac:dyDescent="0.3">
      <c r="B27" s="60"/>
      <c r="C27" s="90"/>
      <c r="D27" s="74"/>
      <c r="E27" s="74"/>
      <c r="F27" s="74"/>
      <c r="G27" s="90"/>
      <c r="H27" s="74"/>
      <c r="I27" s="76"/>
      <c r="J27" s="74"/>
      <c r="K27" s="93"/>
      <c r="L27" s="27"/>
      <c r="O27" s="24"/>
      <c r="P27" s="25"/>
      <c r="Q27" s="26"/>
      <c r="R27" s="26" t="str">
        <f>IF(Q27="","",VLOOKUP(Q27,LISTAS!$F$5:$H$301,2,0))</f>
        <v/>
      </c>
      <c r="S27" s="26" t="str">
        <f>IF(Q27="","",VLOOKUP(Q27,LISTAS!$F$5:$I$301,4,0))</f>
        <v/>
      </c>
      <c r="T27" s="26" t="str">
        <f t="shared" si="0"/>
        <v/>
      </c>
      <c r="U27" s="26" t="str">
        <f t="shared" si="2"/>
        <v/>
      </c>
    </row>
    <row r="28" spans="2:21" ht="18" customHeight="1" x14ac:dyDescent="0.25">
      <c r="B28" s="133">
        <v>3</v>
      </c>
      <c r="C28" s="81" t="s">
        <v>182</v>
      </c>
      <c r="D28" s="131">
        <v>1</v>
      </c>
      <c r="E28" s="62">
        <f>IF(D28&lt;&gt;"",D28,"")</f>
        <v>1</v>
      </c>
      <c r="F28" s="62" t="str">
        <f>IF(D28&lt;&gt;"",IF(C28="","",C28),"")</f>
        <v xml:space="preserve">PIETRO SECCO </v>
      </c>
      <c r="G28" s="92">
        <f>IF(E28&lt;&gt;"",IF(E30&lt;&gt;"",SMALL(E28:F30,1),""),"")</f>
        <v>0</v>
      </c>
      <c r="H28" s="62"/>
      <c r="I28" s="28"/>
      <c r="J28" s="23"/>
      <c r="K28" s="93"/>
      <c r="L28" s="27"/>
      <c r="O28" s="24"/>
      <c r="P28" s="25"/>
      <c r="Q28" s="26"/>
      <c r="R28" s="26" t="str">
        <f>IF(Q28="","",VLOOKUP(Q28,LISTAS!$F$5:$H$301,2,0))</f>
        <v/>
      </c>
      <c r="S28" s="26" t="str">
        <f>IF(Q28="","",VLOOKUP(Q28,LISTAS!$F$5:$I$301,4,0))</f>
        <v/>
      </c>
      <c r="T28" s="26" t="str">
        <f t="shared" si="0"/>
        <v/>
      </c>
      <c r="U28" s="26" t="str">
        <f t="shared" si="2"/>
        <v/>
      </c>
    </row>
    <row r="29" spans="2:21" ht="18" customHeight="1" thickBot="1" x14ac:dyDescent="0.3">
      <c r="B29" s="133"/>
      <c r="C29" s="82" t="str">
        <f>IF(C28="","",VLOOKUP(C28,LISTAS!$F$5:$H$301,2,0))</f>
        <v>LICEU JARDIM</v>
      </c>
      <c r="D29" s="132"/>
      <c r="E29" s="62"/>
      <c r="F29" s="62"/>
      <c r="G29" s="92"/>
      <c r="H29" s="62"/>
      <c r="I29" s="28"/>
      <c r="J29" s="23"/>
      <c r="K29" s="93"/>
      <c r="L29" s="27"/>
      <c r="O29" s="24"/>
      <c r="P29" s="25"/>
      <c r="Q29" s="26"/>
      <c r="R29" s="26" t="str">
        <f>IF(Q29="","",VLOOKUP(Q29,LISTAS!$F$5:$H$301,2,0))</f>
        <v/>
      </c>
      <c r="S29" s="26" t="str">
        <f>IF(Q29="","",VLOOKUP(Q29,LISTAS!$F$5:$I$301,4,0))</f>
        <v/>
      </c>
      <c r="T29" s="26" t="str">
        <f t="shared" si="0"/>
        <v/>
      </c>
      <c r="U29" s="26" t="str">
        <f t="shared" si="2"/>
        <v/>
      </c>
    </row>
    <row r="30" spans="2:21" ht="18" customHeight="1" x14ac:dyDescent="0.25">
      <c r="B30" s="133">
        <v>6</v>
      </c>
      <c r="C30" s="81" t="s">
        <v>164</v>
      </c>
      <c r="D30" s="131">
        <v>0</v>
      </c>
      <c r="E30" s="63">
        <f>IF(D30&lt;&gt;"",D30,"")</f>
        <v>0</v>
      </c>
      <c r="F30" s="62" t="str">
        <f>IF(D30&lt;&gt;"",IF(C30="","",C30),"")</f>
        <v>MURILO ANASTACIO ALCARÁZ</v>
      </c>
      <c r="G30" s="92" t="str">
        <f>VLOOKUP(G28,E28:F30,2,0)</f>
        <v>MURILO ANASTACIO ALCARÁZ</v>
      </c>
      <c r="H30" s="62"/>
      <c r="I30" s="28"/>
      <c r="J30" s="23"/>
      <c r="K30" s="93"/>
      <c r="L30" s="27"/>
      <c r="O30" s="24"/>
      <c r="P30" s="25"/>
      <c r="Q30" s="26"/>
      <c r="R30" s="26" t="str">
        <f>IF(Q30="","",VLOOKUP(Q30,LISTAS!$F$5:$H$301,2,0))</f>
        <v/>
      </c>
      <c r="S30" s="26" t="str">
        <f>IF(Q30="","",VLOOKUP(Q30,LISTAS!$F$5:$I$301,4,0))</f>
        <v/>
      </c>
      <c r="T30" s="26" t="str">
        <f t="shared" si="0"/>
        <v/>
      </c>
      <c r="U30" s="26" t="str">
        <f t="shared" si="2"/>
        <v/>
      </c>
    </row>
    <row r="31" spans="2:21" ht="18" customHeight="1" thickBot="1" x14ac:dyDescent="0.3">
      <c r="B31" s="133"/>
      <c r="C31" s="82" t="str">
        <f>IF(C30="","",VLOOKUP(C30,LISTAS!$F$5:$H$301,2,0))</f>
        <v>EDUCANDARIO - ANGLO</v>
      </c>
      <c r="D31" s="132"/>
      <c r="E31" s="64"/>
      <c r="F31" s="62"/>
      <c r="G31" s="92"/>
      <c r="H31" s="62"/>
      <c r="I31" s="28"/>
      <c r="J31" s="23"/>
      <c r="K31" s="93"/>
      <c r="L31" s="27"/>
      <c r="O31" s="24"/>
      <c r="P31" s="25"/>
      <c r="Q31" s="26"/>
      <c r="R31" s="26" t="str">
        <f>IF(Q31="","",VLOOKUP(Q31,LISTAS!$F$5:$H$301,2,0))</f>
        <v/>
      </c>
      <c r="S31" s="26" t="str">
        <f>IF(Q31="","",VLOOKUP(Q31,LISTAS!$F$5:$I$301,4,0))</f>
        <v/>
      </c>
      <c r="T31" s="26" t="str">
        <f t="shared" si="0"/>
        <v/>
      </c>
      <c r="U31" s="26" t="str">
        <f t="shared" si="2"/>
        <v/>
      </c>
    </row>
    <row r="32" spans="2:21" ht="18" customHeight="1" thickBot="1" x14ac:dyDescent="0.3">
      <c r="B32" s="60"/>
      <c r="C32" s="90"/>
      <c r="D32" s="74"/>
      <c r="E32" s="76"/>
      <c r="F32" s="74"/>
      <c r="G32" s="93"/>
      <c r="H32" s="23"/>
      <c r="I32" s="28"/>
      <c r="J32" s="23"/>
      <c r="K32" s="93"/>
      <c r="L32" s="27"/>
      <c r="O32" s="24"/>
      <c r="P32" s="25"/>
      <c r="Q32" s="26"/>
      <c r="R32" s="26" t="str">
        <f>IF(Q32="","",VLOOKUP(Q32,LISTAS!$F$5:$H$301,2,0))</f>
        <v/>
      </c>
      <c r="S32" s="26" t="str">
        <f>IF(Q32="","",VLOOKUP(Q32,LISTAS!$F$5:$I$301,4,0))</f>
        <v/>
      </c>
      <c r="T32" s="26" t="str">
        <f t="shared" si="0"/>
        <v/>
      </c>
      <c r="U32" s="26" t="str">
        <f t="shared" si="2"/>
        <v/>
      </c>
    </row>
    <row r="33" spans="2:21" ht="18" customHeight="1" x14ac:dyDescent="0.25">
      <c r="B33" s="60"/>
      <c r="C33" s="90"/>
      <c r="D33" s="74"/>
      <c r="E33" s="76"/>
      <c r="F33" s="74"/>
      <c r="G33" s="81" t="str">
        <f>IF(D28&lt;&gt;"",IF(D30&lt;&gt;"",IF(D28=D30,"",IF(D28&gt;D30,C28,C30)),""),"")</f>
        <v xml:space="preserve">PIETRO SECCO </v>
      </c>
      <c r="H33" s="131">
        <v>0</v>
      </c>
      <c r="I33" s="65">
        <f>IF(H33&lt;&gt;"",H33,"")</f>
        <v>0</v>
      </c>
      <c r="J33" s="62" t="str">
        <f>IF(H33&lt;&gt;"",IF(G33="","",G33),"")</f>
        <v xml:space="preserve">PIETRO SECCO </v>
      </c>
      <c r="K33" s="92">
        <f>IF(I33&lt;&gt;"",IF(I35&lt;&gt;"",SMALL(I33:J35,1),""),"")</f>
        <v>0</v>
      </c>
      <c r="L33" s="27"/>
      <c r="O33" s="24"/>
      <c r="P33" s="25"/>
      <c r="Q33" s="26"/>
      <c r="R33" s="26" t="str">
        <f>IF(Q33="","",VLOOKUP(Q33,LISTAS!$F$5:$H$301,2,0))</f>
        <v/>
      </c>
      <c r="S33" s="26" t="str">
        <f>IF(Q33="","",VLOOKUP(Q33,LISTAS!$F$5:$I$301,4,0))</f>
        <v/>
      </c>
      <c r="T33" s="26" t="str">
        <f t="shared" si="0"/>
        <v/>
      </c>
      <c r="U33" s="26" t="str">
        <f t="shared" si="2"/>
        <v/>
      </c>
    </row>
    <row r="34" spans="2:21" ht="18" customHeight="1" thickBot="1" x14ac:dyDescent="0.3">
      <c r="B34" s="60"/>
      <c r="C34" s="90"/>
      <c r="D34" s="74"/>
      <c r="E34" s="76"/>
      <c r="F34" s="74"/>
      <c r="G34" s="82" t="str">
        <f>IF(G33="","",VLOOKUP(G33,LISTAS!$F$5:$H$301,2,0))</f>
        <v>LICEU JARDIM</v>
      </c>
      <c r="H34" s="132"/>
      <c r="I34" s="66"/>
      <c r="J34" s="62"/>
      <c r="K34" s="92"/>
      <c r="L34" s="27"/>
      <c r="O34" s="24"/>
      <c r="P34" s="25"/>
      <c r="Q34" s="26"/>
      <c r="R34" s="26" t="str">
        <f>IF(Q34="","",VLOOKUP(Q34,LISTAS!$F$5:$H$301,2,0))</f>
        <v/>
      </c>
      <c r="S34" s="26" t="str">
        <f>IF(Q34="","",VLOOKUP(Q34,LISTAS!$F$5:$I$301,4,0))</f>
        <v/>
      </c>
      <c r="T34" s="26" t="str">
        <f t="shared" si="0"/>
        <v/>
      </c>
      <c r="U34" s="26" t="str">
        <f t="shared" si="2"/>
        <v/>
      </c>
    </row>
    <row r="35" spans="2:21" ht="18" customHeight="1" x14ac:dyDescent="0.25">
      <c r="B35" s="60"/>
      <c r="C35" s="90"/>
      <c r="D35" s="74"/>
      <c r="E35" s="76"/>
      <c r="F35" s="77"/>
      <c r="G35" s="81" t="str">
        <f>IF(D38&lt;&gt;"",IF(D40&lt;&gt;"",IF(D38=D40,"",IF(D38&gt;D40,C38,C40)),""),"")</f>
        <v>VINICIUS MUNHOS DEL CISTIA</v>
      </c>
      <c r="H35" s="131">
        <v>1</v>
      </c>
      <c r="I35" s="66">
        <f>IF(H35&lt;&gt;"",H35,"")</f>
        <v>1</v>
      </c>
      <c r="J35" s="62" t="str">
        <f>IF(H35&lt;&gt;"",IF(G35="","",G35),"")</f>
        <v>VINICIUS MUNHOS DEL CISTIA</v>
      </c>
      <c r="K35" s="92" t="str">
        <f>VLOOKUP(K33,I33:J35,2,0)</f>
        <v xml:space="preserve">PIETRO SECCO </v>
      </c>
      <c r="L35" s="27"/>
      <c r="O35" s="24"/>
      <c r="P35" s="25"/>
      <c r="Q35" s="26"/>
      <c r="R35" s="26" t="str">
        <f>IF(Q35="","",VLOOKUP(Q35,LISTAS!$F$5:$H$301,2,0))</f>
        <v/>
      </c>
      <c r="S35" s="26" t="str">
        <f>IF(Q35="","",VLOOKUP(Q35,LISTAS!$F$5:$I$301,4,0))</f>
        <v/>
      </c>
      <c r="T35" s="26" t="str">
        <f t="shared" si="0"/>
        <v/>
      </c>
      <c r="U35" s="26" t="str">
        <f t="shared" si="2"/>
        <v/>
      </c>
    </row>
    <row r="36" spans="2:21" ht="18" customHeight="1" thickBot="1" x14ac:dyDescent="0.3">
      <c r="B36" s="60"/>
      <c r="C36" s="90"/>
      <c r="D36" s="74"/>
      <c r="E36" s="76"/>
      <c r="F36" s="74"/>
      <c r="G36" s="82" t="str">
        <f>IF(G35="","",VLOOKUP(G35,LISTAS!$F$5:$H$301,2,0))</f>
        <v>EDUCANDARIO - ANGLO</v>
      </c>
      <c r="H36" s="132"/>
      <c r="I36" s="62"/>
      <c r="J36" s="62"/>
      <c r="K36" s="92"/>
      <c r="L36" s="27"/>
      <c r="O36" s="24"/>
      <c r="P36" s="25"/>
      <c r="Q36" s="26"/>
      <c r="R36" s="26" t="str">
        <f>IF(Q36="","",VLOOKUP(Q36,LISTAS!$F$5:$H$301,2,0))</f>
        <v/>
      </c>
      <c r="S36" s="26" t="str">
        <f>IF(Q36="","",VLOOKUP(Q36,LISTAS!$F$5:$I$301,4,0))</f>
        <v/>
      </c>
      <c r="T36" s="26" t="str">
        <f t="shared" si="0"/>
        <v/>
      </c>
      <c r="U36" s="26" t="str">
        <f t="shared" si="2"/>
        <v/>
      </c>
    </row>
    <row r="37" spans="2:21" ht="18" customHeight="1" thickBot="1" x14ac:dyDescent="0.3">
      <c r="B37" s="60"/>
      <c r="C37" s="90"/>
      <c r="D37" s="74"/>
      <c r="E37" s="76"/>
      <c r="F37" s="74"/>
      <c r="G37" s="90"/>
      <c r="H37" s="74"/>
      <c r="I37" s="74"/>
      <c r="J37" s="74"/>
      <c r="K37" s="90"/>
      <c r="L37" s="27"/>
      <c r="O37" s="24"/>
      <c r="P37" s="25"/>
      <c r="Q37" s="26"/>
      <c r="R37" s="26" t="str">
        <f>IF(Q37="","",VLOOKUP(Q37,LISTAS!$F$5:$H$301,2,0))</f>
        <v/>
      </c>
      <c r="S37" s="26" t="str">
        <f>IF(Q37="","",VLOOKUP(Q37,LISTAS!$F$5:$I$301,4,0))</f>
        <v/>
      </c>
      <c r="T37" s="26" t="str">
        <f t="shared" si="0"/>
        <v/>
      </c>
      <c r="U37" s="26" t="str">
        <f t="shared" si="2"/>
        <v/>
      </c>
    </row>
    <row r="38" spans="2:21" x14ac:dyDescent="0.25">
      <c r="B38" s="133">
        <v>2</v>
      </c>
      <c r="C38" s="81" t="s">
        <v>194</v>
      </c>
      <c r="D38" s="131">
        <v>1</v>
      </c>
      <c r="E38" s="65">
        <f>IF(D38&lt;&gt;"",D38,"")</f>
        <v>1</v>
      </c>
      <c r="F38" s="62" t="str">
        <f>IF(D38&lt;&gt;"",IF(C38="","",C38),"")</f>
        <v>VINICIUS MUNHOS DEL CISTIA</v>
      </c>
      <c r="G38" s="92">
        <f>IF(E38&lt;&gt;"",IF(E40&lt;&gt;"",SMALL(E38:F40,1),""),"")</f>
        <v>0</v>
      </c>
      <c r="H38" s="74"/>
      <c r="I38" s="74"/>
      <c r="J38" s="74"/>
      <c r="K38" s="90"/>
      <c r="L38" s="27"/>
      <c r="O38" s="24"/>
      <c r="P38" s="25"/>
      <c r="Q38" s="26"/>
      <c r="R38" s="26" t="str">
        <f>IF(Q38="","",VLOOKUP(Q38,LISTAS!$F$5:$H$301,2,0))</f>
        <v/>
      </c>
      <c r="S38" s="26" t="str">
        <f>IF(Q38="","",VLOOKUP(Q38,LISTAS!$F$5:$I$301,4,0))</f>
        <v/>
      </c>
      <c r="T38" s="26" t="str">
        <f t="shared" si="0"/>
        <v/>
      </c>
      <c r="U38" s="26" t="str">
        <f t="shared" si="2"/>
        <v/>
      </c>
    </row>
    <row r="39" spans="2:21" ht="17.25" thickBot="1" x14ac:dyDescent="0.3">
      <c r="B39" s="133"/>
      <c r="C39" s="82" t="str">
        <f>IF(C38="","",VLOOKUP(C38,LISTAS!$F$5:$H$301,2,0))</f>
        <v>EDUCANDARIO - ANGLO</v>
      </c>
      <c r="D39" s="132"/>
      <c r="E39" s="66"/>
      <c r="F39" s="62"/>
      <c r="G39" s="92"/>
      <c r="H39" s="74"/>
      <c r="I39" s="74"/>
      <c r="J39" s="74"/>
      <c r="K39" s="90"/>
      <c r="L39" s="27"/>
      <c r="O39" s="24"/>
      <c r="P39" s="25"/>
      <c r="Q39" s="26"/>
      <c r="R39" s="26" t="str">
        <f>IF(Q39="","",VLOOKUP(Q39,LISTAS!$F$5:$H$301,2,0))</f>
        <v/>
      </c>
      <c r="S39" s="26" t="str">
        <f>IF(Q39="","",VLOOKUP(Q39,LISTAS!$F$5:$I$301,4,0))</f>
        <v/>
      </c>
      <c r="T39" s="26" t="str">
        <f t="shared" si="0"/>
        <v/>
      </c>
      <c r="U39" s="26" t="str">
        <f t="shared" si="2"/>
        <v/>
      </c>
    </row>
    <row r="40" spans="2:21" ht="18" customHeight="1" x14ac:dyDescent="0.25">
      <c r="B40" s="133">
        <v>7</v>
      </c>
      <c r="C40" s="81" t="s">
        <v>134</v>
      </c>
      <c r="D40" s="131">
        <v>0</v>
      </c>
      <c r="E40" s="66">
        <f>IF(D40&lt;&gt;"",D40,"")</f>
        <v>0</v>
      </c>
      <c r="F40" s="62" t="str">
        <f>IF(D40&lt;&gt;"",IF(C40="","",C40),"")</f>
        <v>LIAM PACHECO MACHADO</v>
      </c>
      <c r="G40" s="92" t="str">
        <f>VLOOKUP(G38,E38:F40,2,0)</f>
        <v>LIAM PACHECO MACHADO</v>
      </c>
      <c r="H40" s="74"/>
      <c r="I40" s="74"/>
      <c r="J40" s="74"/>
      <c r="K40" s="90"/>
      <c r="L40" s="27"/>
      <c r="O40" s="24"/>
      <c r="P40" s="25"/>
      <c r="Q40" s="26"/>
      <c r="R40" s="26" t="str">
        <f>IF(Q40="","",VLOOKUP(Q40,LISTAS!$F$5:$H$301,2,0))</f>
        <v/>
      </c>
      <c r="S40" s="26" t="str">
        <f>IF(Q40="","",VLOOKUP(Q40,LISTAS!$F$5:$I$301,4,0))</f>
        <v/>
      </c>
      <c r="T40" s="26" t="str">
        <f t="shared" si="0"/>
        <v/>
      </c>
      <c r="U40" s="26" t="str">
        <f t="shared" si="2"/>
        <v/>
      </c>
    </row>
    <row r="41" spans="2:21" ht="18" customHeight="1" thickBot="1" x14ac:dyDescent="0.3">
      <c r="B41" s="133"/>
      <c r="C41" s="82" t="str">
        <f>IF(C40="","",VLOOKUP(C40,LISTAS!$F$5:$H$301,2,0))</f>
        <v>GRUPO FÊNIX DE EDUCAÇÃO</v>
      </c>
      <c r="D41" s="132"/>
      <c r="E41" s="62"/>
      <c r="F41" s="62"/>
      <c r="G41" s="92"/>
      <c r="H41" s="74"/>
      <c r="I41" s="74"/>
      <c r="J41" s="74"/>
      <c r="K41" s="90"/>
      <c r="L41" s="78"/>
      <c r="O41" s="24"/>
      <c r="P41" s="25"/>
      <c r="Q41" s="26"/>
      <c r="R41" s="26" t="str">
        <f>IF(Q41="","",VLOOKUP(Q41,LISTAS!$F$5:$H$301,2,0))</f>
        <v/>
      </c>
      <c r="S41" s="26" t="str">
        <f>IF(Q41="","",VLOOKUP(Q41,LISTAS!$F$5:$I$301,4,0))</f>
        <v/>
      </c>
      <c r="T41" s="26" t="str">
        <f t="shared" si="0"/>
        <v/>
      </c>
      <c r="U41" s="26" t="str">
        <f t="shared" si="2"/>
        <v/>
      </c>
    </row>
    <row r="42" spans="2:21" ht="18" customHeight="1" x14ac:dyDescent="0.25">
      <c r="B42" s="60"/>
      <c r="C42" s="90"/>
      <c r="D42" s="74"/>
      <c r="E42" s="74"/>
      <c r="F42" s="74"/>
      <c r="G42" s="90"/>
      <c r="H42" s="74"/>
      <c r="I42" s="74"/>
      <c r="J42" s="74"/>
      <c r="K42" s="90"/>
      <c r="L42" s="78"/>
      <c r="O42" s="24"/>
      <c r="P42" s="25"/>
      <c r="Q42" s="26"/>
      <c r="R42" s="26" t="str">
        <f>IF(Q42="","",VLOOKUP(Q42,LISTAS!$F$5:$H$301,2,0))</f>
        <v/>
      </c>
      <c r="S42" s="26" t="str">
        <f>IF(Q42="","",VLOOKUP(Q42,LISTAS!$F$5:$I$301,4,0))</f>
        <v/>
      </c>
      <c r="T42" s="26" t="str">
        <f t="shared" si="0"/>
        <v/>
      </c>
      <c r="U42" s="26" t="str">
        <f t="shared" si="2"/>
        <v/>
      </c>
    </row>
    <row r="43" spans="2:21" ht="18" customHeight="1" x14ac:dyDescent="0.25">
      <c r="B43" s="58"/>
      <c r="C43" s="33"/>
      <c r="D43" s="18"/>
      <c r="E43" s="18"/>
      <c r="F43" s="18"/>
      <c r="G43" s="33"/>
      <c r="H43" s="18"/>
      <c r="I43" s="18"/>
      <c r="J43" s="18"/>
      <c r="K43" s="33"/>
      <c r="L43" s="18"/>
    </row>
    <row r="44" spans="2:21" ht="18" customHeight="1" x14ac:dyDescent="0.25">
      <c r="B44" s="136" t="s">
        <v>25</v>
      </c>
      <c r="C44" s="137"/>
      <c r="D44" s="138"/>
      <c r="E44" s="18"/>
      <c r="F44" s="18"/>
      <c r="G44" s="33"/>
      <c r="H44" s="18"/>
      <c r="I44" s="18"/>
      <c r="J44" s="18"/>
      <c r="K44" s="33"/>
      <c r="L44" s="18"/>
    </row>
    <row r="45" spans="2:21" ht="30" customHeight="1" x14ac:dyDescent="0.25">
      <c r="B45" s="126" t="s">
        <v>20</v>
      </c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O45" s="126" t="s">
        <v>4</v>
      </c>
      <c r="P45" s="126"/>
      <c r="Q45" s="126"/>
      <c r="R45" s="126"/>
      <c r="S45" s="126"/>
      <c r="T45" s="126"/>
      <c r="U45" s="126"/>
    </row>
    <row r="46" spans="2:21" ht="28.5" customHeight="1" thickBot="1" x14ac:dyDescent="0.3">
      <c r="B46" s="61"/>
      <c r="C46" s="90"/>
      <c r="D46" s="75"/>
      <c r="E46" s="75"/>
      <c r="F46" s="75"/>
      <c r="G46" s="91"/>
      <c r="H46" s="29"/>
      <c r="I46" s="29"/>
      <c r="J46" s="29"/>
      <c r="K46" s="91"/>
      <c r="L46" s="30"/>
      <c r="O46" s="134" t="s">
        <v>3</v>
      </c>
      <c r="P46" s="134"/>
      <c r="Q46" s="22" t="s">
        <v>15</v>
      </c>
      <c r="R46" s="22" t="s">
        <v>0</v>
      </c>
      <c r="S46" s="22" t="s">
        <v>16</v>
      </c>
      <c r="T46" s="22" t="s">
        <v>17</v>
      </c>
      <c r="U46" s="22" t="s">
        <v>18</v>
      </c>
    </row>
    <row r="47" spans="2:21" ht="18" customHeight="1" x14ac:dyDescent="0.25">
      <c r="B47" s="135">
        <v>9</v>
      </c>
      <c r="C47" s="83" t="s">
        <v>71</v>
      </c>
      <c r="D47" s="131">
        <v>1</v>
      </c>
      <c r="E47" s="62">
        <f>IF(D47&lt;&gt;"",D47,"")</f>
        <v>1</v>
      </c>
      <c r="F47" s="62" t="str">
        <f>IF(D47&lt;&gt;"",IF(C47="","",C47),"")</f>
        <v>BERNARDO YUDI DORIGAN KATO</v>
      </c>
      <c r="G47" s="92">
        <f>IF(E47&lt;&gt;"",IF(E49&lt;&gt;"",SMALL(E47:F49,1),""),"")</f>
        <v>0</v>
      </c>
      <c r="H47" s="62"/>
      <c r="I47" s="62"/>
      <c r="J47" s="62"/>
      <c r="K47" s="92"/>
      <c r="L47" s="67"/>
      <c r="O47" s="24">
        <f>IF(Q47&lt;&gt;"",1,"")</f>
        <v>1</v>
      </c>
      <c r="P47" s="25" t="str">
        <f>IF(O47&lt;&gt;"","LUGAR","")</f>
        <v>LUGAR</v>
      </c>
      <c r="Q47" s="26" t="str">
        <f>IF(L62&lt;&gt;"",IF(L64&lt;&gt;"",IF(L62=L64,"",IF(L62&gt;L64,K62,K64)),""),"")</f>
        <v>BERNARDO YUDI DORIGAN KATO</v>
      </c>
      <c r="R47" s="26" t="str">
        <f>IF(Q47="","",VLOOKUP(Q47,LISTAS!$F$5:$H$301,2,0))</f>
        <v>COLÉGIO ARBOS - SANTO ANDRÉ</v>
      </c>
      <c r="S47" s="26">
        <f>IF(Q47="","",VLOOKUP(Q47,LISTAS!$F$5:$I$301,4,0))</f>
        <v>0</v>
      </c>
      <c r="T47" s="26">
        <f>IF(O47="","",IF(O47=1,180,IF(O47=2,170,IF(O47=3,150,IF(O47=4,140,IF(O47=5,135,IF(O47=6,130,IF(O47=7,120,IF(O47=8,110,IF(O47=9,105,IF(O47=10,105,IF(O47=11,105,IF(O47=12,105,IF(O47=13,105,IF(O47=14,105,IF(O47=15,105,IF(O47=16,105,IF(O47&gt;16,"",""))))))))))))))))))</f>
        <v>180</v>
      </c>
      <c r="U47" s="26">
        <f>IF(O47="","",IF($R$5="NÃO","",IF(O47=1,180,IF(O47=2,170,IF(O47=3,150,IF(O47=4,140,IF(O47=5,135,IF(O47=6,130,IF(O47=7,120,IF(O47=8,110,IF(O47=9,105,IF(O47=10,105,IF(O47=11,105,IF(O47=12,105,IF(O47=13,105,IF(O47=14,105,IF(O47=15,105,IF(O47=16,105,IF(O47&gt;16,"","")))))))))))))))))))</f>
        <v>180</v>
      </c>
    </row>
    <row r="48" spans="2:21" ht="18" customHeight="1" thickBot="1" x14ac:dyDescent="0.3">
      <c r="B48" s="135"/>
      <c r="C48" s="84" t="str">
        <f>IF(C47="","",VLOOKUP(C47,LISTAS!$F$5:$H$301,2,0))</f>
        <v>COLÉGIO ARBOS - SANTO ANDRÉ</v>
      </c>
      <c r="D48" s="132"/>
      <c r="E48" s="62"/>
      <c r="F48" s="62"/>
      <c r="G48" s="92"/>
      <c r="H48" s="62"/>
      <c r="I48" s="62"/>
      <c r="J48" s="62"/>
      <c r="K48" s="92"/>
      <c r="L48" s="67"/>
      <c r="O48" s="24">
        <f>IF(Q48&lt;&gt;"",1+COUNTIF(O47,"1"),"")</f>
        <v>2</v>
      </c>
      <c r="P48" s="25" t="str">
        <f t="shared" ref="P48:P62" si="3">IF(O48&lt;&gt;"","LUGAR","")</f>
        <v>LUGAR</v>
      </c>
      <c r="Q48" s="26" t="str">
        <f>IF(L62&lt;&gt;"",IF(L64&lt;&gt;"",IF(L62=L64,"",IF(L62&lt;L64,K62,K64)),""),"")</f>
        <v xml:space="preserve">LEONARDO KAIROF </v>
      </c>
      <c r="R48" s="26" t="str">
        <f>IF(Q48="","",VLOOKUP(Q48,LISTAS!$F$5:$H$301,2,0))</f>
        <v>LICEU JARDIM</v>
      </c>
      <c r="S48" s="26">
        <f>IF(Q48="","",VLOOKUP(Q48,LISTAS!$F$5:$I$301,4,0))</f>
        <v>0</v>
      </c>
      <c r="T48" s="26">
        <f t="shared" ref="T48:T62" si="4">IF(O48="","",IF(O48=1,180,IF(O48=2,170,IF(O48=3,150,IF(O48=4,140,IF(O48=5,135,IF(O48=6,130,IF(O48=7,120,IF(O48=8,110,IF(O48=9,105,IF(O48=10,105,IF(O48=11,105,IF(O48=12,105,IF(O48=13,105,IF(O48=14,105,IF(O48=15,105,IF(O48=16,105,IF(O48&gt;16,"",""))))))))))))))))))</f>
        <v>170</v>
      </c>
      <c r="U48" s="26">
        <f t="shared" ref="U48:U62" si="5">IF(O48="","",IF($R$5="NÃO","",IF(O48=1,180,IF(O48=2,170,IF(O48=3,150,IF(O48=4,140,IF(O48=5,135,IF(O48=6,130,IF(O48=7,120,IF(O48=8,110,IF(O48=9,105,IF(O48=10,105,IF(O48=11,105,IF(O48=12,105,IF(O48=13,105,IF(O48=14,105,IF(O48=15,105,IF(O48=16,105,IF(O48&gt;16,"","")))))))))))))))))))</f>
        <v>170</v>
      </c>
    </row>
    <row r="49" spans="2:21" ht="18" customHeight="1" x14ac:dyDescent="0.25">
      <c r="B49" s="133">
        <v>16</v>
      </c>
      <c r="C49" s="83" t="s">
        <v>183</v>
      </c>
      <c r="D49" s="131">
        <v>0</v>
      </c>
      <c r="E49" s="63">
        <f>IF(D49&lt;&gt;"",D49,"")</f>
        <v>0</v>
      </c>
      <c r="F49" s="62" t="str">
        <f>IF(D49&lt;&gt;"",IF(C49="","",C49),"")</f>
        <v>RAFAEL CALABUIG ROSSI</v>
      </c>
      <c r="G49" s="92" t="str">
        <f>VLOOKUP(G47,E47:F49,2,0)</f>
        <v>RAFAEL CALABUIG ROSSI</v>
      </c>
      <c r="H49" s="62"/>
      <c r="I49" s="62"/>
      <c r="J49" s="62"/>
      <c r="K49" s="92"/>
      <c r="L49" s="67"/>
      <c r="O49" s="24">
        <f>IF(Q49&lt;&gt;"",1+COUNTIF(O47:O48,"1")+COUNTIF(O47:O48,"2"),"")</f>
        <v>3</v>
      </c>
      <c r="P49" s="25" t="str">
        <f t="shared" si="3"/>
        <v>LUGAR</v>
      </c>
      <c r="Q49" s="26" t="str">
        <f>IF(Q47&lt;&gt;"",IF(G52=Q47,G54,IF(G54=Q47,G52,IF(G72=Q47,G74,IF(G74=Q47,G72)))),"")</f>
        <v>GUSTAVO ROCHA</v>
      </c>
      <c r="R49" s="26" t="str">
        <f>IF(Q49="","",VLOOKUP(Q49,LISTAS!$F$5:$H$301,2,0))</f>
        <v>COLÉGIO ARBOS - SÃO BERNARDO DO CAMPO</v>
      </c>
      <c r="S49" s="26">
        <f>IF(Q49="","",VLOOKUP(Q49,LISTAS!$F$5:$I$301,4,0))</f>
        <v>0</v>
      </c>
      <c r="T49" s="26">
        <f t="shared" si="4"/>
        <v>150</v>
      </c>
      <c r="U49" s="26">
        <f t="shared" si="5"/>
        <v>150</v>
      </c>
    </row>
    <row r="50" spans="2:21" ht="18" customHeight="1" thickBot="1" x14ac:dyDescent="0.3">
      <c r="B50" s="133"/>
      <c r="C50" s="84" t="str">
        <f>IF(C49="","",VLOOKUP(C49,LISTAS!$F$5:$H$301,2,0))</f>
        <v>GRUPO FÊNIX DE EDUCAÇÃO</v>
      </c>
      <c r="D50" s="132"/>
      <c r="E50" s="64"/>
      <c r="F50" s="62"/>
      <c r="G50" s="92"/>
      <c r="H50" s="62"/>
      <c r="I50" s="62"/>
      <c r="J50" s="62"/>
      <c r="K50" s="92"/>
      <c r="L50" s="67"/>
      <c r="O50" s="24">
        <f>IF(Q50&lt;&gt;"",1+COUNTIF(O47:O49,"1")+COUNTIF(O47:O49,"2")+COUNTIF(O47:O49,"3"),"")</f>
        <v>4</v>
      </c>
      <c r="P50" s="25" t="str">
        <f t="shared" si="3"/>
        <v>LUGAR</v>
      </c>
      <c r="Q50" s="26" t="str">
        <f>IF(Q48&lt;&gt;"",IF(G52=Q48,G54,IF(G54=Q48,G52,IF(G72=Q48,G74,IF(G74=Q48,G72)))),"")</f>
        <v>LUCAS FARIA NORO</v>
      </c>
      <c r="R50" s="26" t="str">
        <f>IF(Q50="","",VLOOKUP(Q50,LISTAS!$F$5:$H$301,2,0))</f>
        <v>COLÉGIO ARBOS - SANTO ANDRÉ</v>
      </c>
      <c r="S50" s="26">
        <f>IF(Q50="","",VLOOKUP(Q50,LISTAS!$F$5:$I$301,4,0))</f>
        <v>0</v>
      </c>
      <c r="T50" s="26">
        <f t="shared" si="4"/>
        <v>140</v>
      </c>
      <c r="U50" s="26">
        <f t="shared" si="5"/>
        <v>140</v>
      </c>
    </row>
    <row r="51" spans="2:21" ht="18" customHeight="1" thickBot="1" x14ac:dyDescent="0.3">
      <c r="B51" s="60"/>
      <c r="C51" s="90"/>
      <c r="D51" s="74"/>
      <c r="E51" s="76"/>
      <c r="F51" s="74"/>
      <c r="G51" s="90"/>
      <c r="H51" s="23"/>
      <c r="I51" s="23"/>
      <c r="J51" s="23"/>
      <c r="K51" s="93"/>
      <c r="L51" s="27"/>
      <c r="O51" s="24">
        <f>IF(Q51&lt;&gt;"",1+COUNTIF(O47:O50,"1")+COUNTIF(O47:O50,"2")+COUNTIF(O47:O50,"3")+COUNTIF(O47:O50,"4"),"")</f>
        <v>5</v>
      </c>
      <c r="P51" s="25" t="str">
        <f t="shared" si="3"/>
        <v>LUGAR</v>
      </c>
      <c r="Q51" s="26" t="str">
        <f>IF(Q47&lt;&gt;"",IF(C47=Q47,C49,IF(C49=Q47,C47,IF(C57=Q47,C59,IF(C59=Q47,C57,IF(C67=Q47,C69,IF(C69=Q47,C67,IF(C77=Q47,C79,IF(C79=Q47,C77)))))))),"")</f>
        <v>RAFAEL CALABUIG ROSSI</v>
      </c>
      <c r="R51" s="26" t="str">
        <f>IF(Q51="","",VLOOKUP(Q51,LISTAS!$F$5:$H$301,2,0))</f>
        <v>GRUPO FÊNIX DE EDUCAÇÃO</v>
      </c>
      <c r="S51" s="26">
        <f>IF(Q51="","",VLOOKUP(Q51,LISTAS!$F$5:$I$301,4,0))</f>
        <v>0</v>
      </c>
      <c r="T51" s="26">
        <f t="shared" si="4"/>
        <v>135</v>
      </c>
      <c r="U51" s="26">
        <f t="shared" si="5"/>
        <v>135</v>
      </c>
    </row>
    <row r="52" spans="2:21" ht="18" customHeight="1" x14ac:dyDescent="0.25">
      <c r="B52" s="60"/>
      <c r="C52" s="90"/>
      <c r="D52" s="74"/>
      <c r="E52" s="76"/>
      <c r="F52" s="74"/>
      <c r="G52" s="83" t="str">
        <f>IF(D47&lt;&gt;"",IF(D49&lt;&gt;"",IF(D47=D49,"",IF(D47&gt;D49,C47,C49)),""),"")</f>
        <v>BERNARDO YUDI DORIGAN KATO</v>
      </c>
      <c r="H52" s="131">
        <v>1</v>
      </c>
      <c r="I52" s="62">
        <f>IF(H52&lt;&gt;"",H52,"")</f>
        <v>1</v>
      </c>
      <c r="J52" s="62" t="str">
        <f>IF(H52&lt;&gt;"",IF(G52="","",G52),"")</f>
        <v>BERNARDO YUDI DORIGAN KATO</v>
      </c>
      <c r="K52" s="92">
        <f>IF(I52&lt;&gt;"",IF(I54&lt;&gt;"",SMALL(I52:J54,1),""),"")</f>
        <v>0</v>
      </c>
      <c r="L52" s="67"/>
      <c r="N52" s="19"/>
      <c r="O52" s="24">
        <f>IF(Q52&lt;&gt;"",1+COUNTIF(O47:O51,"1")+COUNTIF(O47:O51,"2")+COUNTIF(O47:O51,"3")+COUNTIF(O47:O51,"4")+COUNTIF(O47:O51,"5"),"")</f>
        <v>6</v>
      </c>
      <c r="P52" s="25" t="str">
        <f t="shared" si="3"/>
        <v>LUGAR</v>
      </c>
      <c r="Q52" s="26" t="str">
        <f>IF(Q48&lt;&gt;"",IF(C47=Q48,C49,IF(C49=Q48,C47,IF(C57=Q48,C59,IF(C59=Q48,C57,IF(C67=Q48,C69,IF(C69=Q48,C67,IF(C77=Q48,C79,IF(C79=Q48,C77)))))))),"")</f>
        <v>GUILHERME EIKI SOUSA MIYAJI</v>
      </c>
      <c r="R52" s="26" t="str">
        <f>IF(Q52="","",VLOOKUP(Q52,LISTAS!$F$5:$H$301,2,0))</f>
        <v>EDUCANDARIO - ANGLO</v>
      </c>
      <c r="S52" s="26">
        <f>IF(Q52="","",VLOOKUP(Q52,LISTAS!$F$5:$I$301,4,0))</f>
        <v>0</v>
      </c>
      <c r="T52" s="26">
        <f t="shared" si="4"/>
        <v>130</v>
      </c>
      <c r="U52" s="26">
        <f t="shared" si="5"/>
        <v>130</v>
      </c>
    </row>
    <row r="53" spans="2:21" ht="18" customHeight="1" thickBot="1" x14ac:dyDescent="0.3">
      <c r="B53" s="60"/>
      <c r="C53" s="90"/>
      <c r="D53" s="74"/>
      <c r="E53" s="76"/>
      <c r="F53" s="74"/>
      <c r="G53" s="84" t="str">
        <f>IF(G52="","",VLOOKUP(G52,LISTAS!$F$5:$H$301,2,0))</f>
        <v>COLÉGIO ARBOS - SANTO ANDRÉ</v>
      </c>
      <c r="H53" s="132"/>
      <c r="I53" s="62"/>
      <c r="J53" s="62"/>
      <c r="K53" s="92"/>
      <c r="L53" s="67"/>
      <c r="N53" s="19"/>
      <c r="O53" s="24">
        <f>IF(Q53&lt;&gt;"",1+COUNTIF(O47:O52,"1")+COUNTIF(O47:O52,"2")+COUNTIF(O47:O52,"3")+COUNTIF(O47:O52,"4")+COUNTIF(O47:O52,"5")+COUNTIF(O47:O52,"6"),"")</f>
        <v>7</v>
      </c>
      <c r="P53" s="25" t="str">
        <f t="shared" si="3"/>
        <v>LUGAR</v>
      </c>
      <c r="Q53" s="26" t="str">
        <f>IF(Q49&lt;&gt;"",IF(C47=Q49,C49,IF(C49=Q49,C47,IF(C57=Q49,C59,IF(C59=Q49,C57,IF(C67=Q49,C69,IF(C69=Q49,C67,IF(C77=Q49,C79,IF(C79=Q49,C77)))))))),"")</f>
        <v>JOÃO PAULO PRESOTTO</v>
      </c>
      <c r="R53" s="26" t="str">
        <f>IF(Q53="","",VLOOKUP(Q53,LISTAS!$F$5:$H$301,2,0))</f>
        <v>EDUCANDARIO - ANGLO</v>
      </c>
      <c r="S53" s="26">
        <f>IF(Q53="","",VLOOKUP(Q53,LISTAS!$F$5:$I$301,4,0))</f>
        <v>0</v>
      </c>
      <c r="T53" s="26">
        <f t="shared" si="4"/>
        <v>120</v>
      </c>
      <c r="U53" s="26">
        <f t="shared" si="5"/>
        <v>120</v>
      </c>
    </row>
    <row r="54" spans="2:21" ht="18" customHeight="1" x14ac:dyDescent="0.25">
      <c r="B54" s="60"/>
      <c r="C54" s="90"/>
      <c r="D54" s="74"/>
      <c r="E54" s="76"/>
      <c r="F54" s="77"/>
      <c r="G54" s="83" t="str">
        <f>IF(D57&lt;&gt;"",IF(D59&lt;&gt;"",IF(D57=D59,"",IF(D57&gt;D59,C57,C59)),""),"")</f>
        <v>GUSTAVO ROCHA</v>
      </c>
      <c r="H54" s="131">
        <v>0</v>
      </c>
      <c r="I54" s="63">
        <f>IF(H54&lt;&gt;"",H54,"")</f>
        <v>0</v>
      </c>
      <c r="J54" s="62" t="str">
        <f>IF(H54&lt;&gt;"",IF(G54="","",G54),"")</f>
        <v>GUSTAVO ROCHA</v>
      </c>
      <c r="K54" s="92" t="str">
        <f>VLOOKUP(K52,I52:J54,2,0)</f>
        <v>GUSTAVO ROCHA</v>
      </c>
      <c r="L54" s="67"/>
      <c r="M54" s="16"/>
      <c r="O54" s="24">
        <f>IF(Q54&lt;&gt;"",1+COUNTIF(O47:O53,"1")+COUNTIF(O47:O53,"2")+COUNTIF(O47:O53,"3")+COUNTIF(O47:O53,"4")+COUNTIF(O47:O53,"5")+COUNTIF(O47:O53,"6")+COUNTIF(O47:O53,"7"),"")</f>
        <v>8</v>
      </c>
      <c r="P54" s="25" t="str">
        <f t="shared" si="3"/>
        <v>LUGAR</v>
      </c>
      <c r="Q54" s="26" t="str">
        <f>IF(Q50&lt;&gt;"",IF(C47=Q50,C49,IF(C49=Q50,C47,IF(C57=Q50,C59,IF(C59=Q50,C57,IF(C67=Q50,C69,IF(C69=Q50,C67,IF(C77=Q50,C79,IF(C79=Q50,C77)))))))),"")</f>
        <v>ANDRÉ EIKI YOSHIZATO SHIMABUKURO</v>
      </c>
      <c r="R54" s="26" t="str">
        <f>IF(Q54="","",VLOOKUP(Q54,LISTAS!$F$5:$H$301,2,0))</f>
        <v>EDUCANDARIO - ANGLO</v>
      </c>
      <c r="S54" s="26">
        <f>IF(Q54="","",VLOOKUP(Q54,LISTAS!$F$5:$I$301,4,0))</f>
        <v>0</v>
      </c>
      <c r="T54" s="26">
        <f t="shared" si="4"/>
        <v>110</v>
      </c>
      <c r="U54" s="26">
        <f t="shared" si="5"/>
        <v>110</v>
      </c>
    </row>
    <row r="55" spans="2:21" ht="18" customHeight="1" thickBot="1" x14ac:dyDescent="0.3">
      <c r="B55" s="60"/>
      <c r="C55" s="90"/>
      <c r="D55" s="74"/>
      <c r="E55" s="76"/>
      <c r="F55" s="74"/>
      <c r="G55" s="84" t="str">
        <f>IF(G54="","",VLOOKUP(G54,LISTAS!$F$5:$H$301,2,0))</f>
        <v>COLÉGIO ARBOS - SÃO BERNARDO DO CAMPO</v>
      </c>
      <c r="H55" s="132"/>
      <c r="I55" s="64"/>
      <c r="J55" s="62"/>
      <c r="K55" s="92"/>
      <c r="L55" s="67"/>
      <c r="M55" s="16"/>
      <c r="O55" s="24" t="str">
        <f>IF(Q55&lt;&gt;"",1+COUNTIF(O47:O54,"1")+COUNTIF(O47:O54,"2")+COUNTIF(O47:O54,"3")+COUNTIF(O47:O54,"4")+COUNTIF(O47:O54,"5")+COUNTIF(O47:O54,"6")+COUNTIF(O47:O54,"7")+COUNTIF(O47:O54,"8"),"")</f>
        <v/>
      </c>
      <c r="P55" s="25" t="str">
        <f t="shared" si="3"/>
        <v/>
      </c>
      <c r="Q55" s="26"/>
      <c r="R55" s="26" t="str">
        <f>IF(Q55="","",VLOOKUP(Q55,LISTAS!$F$5:$H$301,2,0))</f>
        <v/>
      </c>
      <c r="S55" s="26" t="str">
        <f>IF(Q55="","",VLOOKUP(Q55,LISTAS!$F$5:$I$301,4,0))</f>
        <v/>
      </c>
      <c r="T55" s="26" t="str">
        <f t="shared" si="4"/>
        <v/>
      </c>
      <c r="U55" s="26" t="str">
        <f t="shared" si="5"/>
        <v/>
      </c>
    </row>
    <row r="56" spans="2:21" ht="18" customHeight="1" thickBot="1" x14ac:dyDescent="0.3">
      <c r="B56" s="60"/>
      <c r="C56" s="90"/>
      <c r="D56" s="74"/>
      <c r="E56" s="76"/>
      <c r="F56" s="74"/>
      <c r="G56" s="93"/>
      <c r="H56" s="23"/>
      <c r="I56" s="64"/>
      <c r="J56" s="62"/>
      <c r="K56" s="92"/>
      <c r="L56" s="67"/>
      <c r="M56" s="16"/>
      <c r="O56" s="24" t="str">
        <f>IF(Q56&lt;&gt;"",1+COUNTIF(O47:O55,"1")+COUNTIF(O47:O55,"2")+COUNTIF(O47:O55,"3")+COUNTIF(O47:O55,"4")+COUNTIF(O47:O55,"5")+COUNTIF(O47:O55,"6")+COUNTIF(O47:O55,"7")+COUNTIF(O47:O55,"8")+COUNTIF(O47:O55,"9"),"")</f>
        <v/>
      </c>
      <c r="P56" s="25" t="str">
        <f t="shared" si="3"/>
        <v/>
      </c>
      <c r="Q56" s="26"/>
      <c r="R56" s="26" t="str">
        <f>IF(Q56="","",VLOOKUP(Q56,LISTAS!$F$5:$H$301,2,0))</f>
        <v/>
      </c>
      <c r="S56" s="26" t="str">
        <f>IF(Q56="","",VLOOKUP(Q56,LISTAS!$F$5:$I$301,4,0))</f>
        <v/>
      </c>
      <c r="T56" s="26" t="str">
        <f t="shared" si="4"/>
        <v/>
      </c>
      <c r="U56" s="26" t="str">
        <f t="shared" si="5"/>
        <v/>
      </c>
    </row>
    <row r="57" spans="2:21" ht="18" customHeight="1" x14ac:dyDescent="0.25">
      <c r="B57" s="133">
        <v>12</v>
      </c>
      <c r="C57" s="83" t="s">
        <v>120</v>
      </c>
      <c r="D57" s="131">
        <v>0</v>
      </c>
      <c r="E57" s="65">
        <f>IF(D57&lt;&gt;"",D57,"")</f>
        <v>0</v>
      </c>
      <c r="F57" s="62" t="str">
        <f>IF(D57&lt;&gt;"",IF(C57="","",C57),"")</f>
        <v>JOÃO PAULO PRESOTTO</v>
      </c>
      <c r="G57" s="92">
        <f>IF(E57&lt;&gt;"",IF(E59&lt;&gt;"",SMALL(E57:F59,1),""),"")</f>
        <v>0</v>
      </c>
      <c r="H57" s="62"/>
      <c r="I57" s="64"/>
      <c r="J57" s="23"/>
      <c r="K57" s="93"/>
      <c r="L57" s="27"/>
      <c r="M57" s="16"/>
      <c r="O57" s="24" t="str">
        <f>IF(Q57&lt;&gt;"",1+COUNTIF(O47:O56,"1")+COUNTIF(O47:O56,"2")+COUNTIF(O47:O56,"3")+COUNTIF(O47:O56,"4")+COUNTIF(O47:O56,"5")+COUNTIF(O47:O56,"6")+COUNTIF(O47:O56,"7")+COUNTIF(O47:O56,"8")+COUNTIF(O47:O56,"9")+COUNTIF(O47:O56,"10"),"")</f>
        <v/>
      </c>
      <c r="P57" s="25" t="str">
        <f t="shared" si="3"/>
        <v/>
      </c>
      <c r="Q57" s="26"/>
      <c r="R57" s="26" t="str">
        <f>IF(Q57="","",VLOOKUP(Q57,LISTAS!$F$5:$H$301,2,0))</f>
        <v/>
      </c>
      <c r="S57" s="26" t="str">
        <f>IF(Q57="","",VLOOKUP(Q57,LISTAS!$F$5:$I$301,4,0))</f>
        <v/>
      </c>
      <c r="T57" s="26" t="str">
        <f t="shared" si="4"/>
        <v/>
      </c>
      <c r="U57" s="26" t="str">
        <f t="shared" si="5"/>
        <v/>
      </c>
    </row>
    <row r="58" spans="2:21" ht="18" customHeight="1" thickBot="1" x14ac:dyDescent="0.3">
      <c r="B58" s="133"/>
      <c r="C58" s="84" t="str">
        <f>IF(C57="","",VLOOKUP(C57,LISTAS!$F$5:$H$301,2,0))</f>
        <v>EDUCANDARIO - ANGLO</v>
      </c>
      <c r="D58" s="132"/>
      <c r="E58" s="66"/>
      <c r="F58" s="62"/>
      <c r="G58" s="92"/>
      <c r="H58" s="62"/>
      <c r="I58" s="64"/>
      <c r="J58" s="23"/>
      <c r="K58" s="93"/>
      <c r="L58" s="27"/>
      <c r="M58" s="16"/>
      <c r="O58" s="24" t="str">
        <f>IF(Q58&lt;&gt;"",1+COUNTIF(O47:O57,"1")+COUNTIF(O47:O57,"2")+COUNTIF(O47:O57,"3")+COUNTIF(O47:O57,"4")+COUNTIF(O47:O57,"5")+COUNTIF(O47:O57,"6")+COUNTIF(O47:O57,"7")+COUNTIF(O47:O57,"8")+COUNTIF(O47:O57,"9")+COUNTIF(O47:O57,"10")+COUNTIF(O47:O57,"11"),"")</f>
        <v/>
      </c>
      <c r="P58" s="25" t="str">
        <f t="shared" si="3"/>
        <v/>
      </c>
      <c r="Q58" s="26"/>
      <c r="R58" s="26" t="str">
        <f>IF(Q58="","",VLOOKUP(Q58,LISTAS!$F$5:$H$301,2,0))</f>
        <v/>
      </c>
      <c r="S58" s="26" t="str">
        <f>IF(Q58="","",VLOOKUP(Q58,LISTAS!$F$5:$I$301,4,0))</f>
        <v/>
      </c>
      <c r="T58" s="26" t="str">
        <f t="shared" si="4"/>
        <v/>
      </c>
      <c r="U58" s="26" t="str">
        <f t="shared" si="5"/>
        <v/>
      </c>
    </row>
    <row r="59" spans="2:21" ht="18" customHeight="1" x14ac:dyDescent="0.25">
      <c r="B59" s="133">
        <v>13</v>
      </c>
      <c r="C59" s="83" t="s">
        <v>107</v>
      </c>
      <c r="D59" s="131">
        <v>1</v>
      </c>
      <c r="E59" s="66">
        <f>IF(D59&lt;&gt;"",D59,"")</f>
        <v>1</v>
      </c>
      <c r="F59" s="62" t="str">
        <f>IF(D59&lt;&gt;"",IF(C59="","",C59),"")</f>
        <v>GUSTAVO ROCHA</v>
      </c>
      <c r="G59" s="92" t="str">
        <f>VLOOKUP(G57,E57:F59,2,0)</f>
        <v>JOÃO PAULO PRESOTTO</v>
      </c>
      <c r="H59" s="62"/>
      <c r="I59" s="64"/>
      <c r="J59" s="23"/>
      <c r="K59" s="93"/>
      <c r="L59" s="27"/>
      <c r="O59" s="24" t="str">
        <f>IF(Q59&lt;&gt;"",1+COUNTIF(O47:O58,"1")+COUNTIF(O47:O58,"2")+COUNTIF(O47:O58,"3")+COUNTIF(O47:O58,"4")+COUNTIF(O47:O58,"5")+COUNTIF(O47:O58,"6")+COUNTIF(O47:O58,"7")+COUNTIF(O47:O58,"8")+COUNTIF(O47:O58,"9")+COUNTIF(O47:O58,"10")+COUNTIF(O47:O58,"11")+COUNTIF(O47:O58,"12"),"")</f>
        <v/>
      </c>
      <c r="P59" s="25" t="str">
        <f t="shared" si="3"/>
        <v/>
      </c>
      <c r="Q59" s="26"/>
      <c r="R59" s="26" t="str">
        <f>IF(Q59="","",VLOOKUP(Q59,LISTAS!$F$5:$H$301,2,0))</f>
        <v/>
      </c>
      <c r="S59" s="26" t="str">
        <f>IF(Q59="","",VLOOKUP(Q59,LISTAS!$F$5:$I$301,4,0))</f>
        <v/>
      </c>
      <c r="T59" s="26" t="str">
        <f t="shared" si="4"/>
        <v/>
      </c>
      <c r="U59" s="26" t="str">
        <f t="shared" si="5"/>
        <v/>
      </c>
    </row>
    <row r="60" spans="2:21" ht="18" customHeight="1" thickBot="1" x14ac:dyDescent="0.3">
      <c r="B60" s="133"/>
      <c r="C60" s="84" t="str">
        <f>IF(C59="","",VLOOKUP(C59,LISTAS!$F$5:$H$301,2,0))</f>
        <v>COLÉGIO ARBOS - SÃO BERNARDO DO CAMPO</v>
      </c>
      <c r="D60" s="132"/>
      <c r="E60" s="62"/>
      <c r="F60" s="62"/>
      <c r="G60" s="92"/>
      <c r="H60" s="62"/>
      <c r="I60" s="64"/>
      <c r="J60" s="23"/>
      <c r="K60" s="93"/>
      <c r="L60" s="27"/>
      <c r="O60" s="24" t="str">
        <f>IF(Q60&lt;&gt;"",1+COUNTIF(O47:O59,"1")+COUNTIF(O47:O59,"2")+COUNTIF(O47:O59,"3")+COUNTIF(O47:O59,"4")+COUNTIF(O47:O59,"5")+COUNTIF(O47:O59,"6")+COUNTIF(O47:O59,"7")+COUNTIF(O47:O59,"8")+COUNTIF(O47:O59,"9")+COUNTIF(O47:O59,"10")+COUNTIF(O47:O59,"11")+COUNTIF(O47:O59,"12")+COUNTIF(O47:O59,"13"),"")</f>
        <v/>
      </c>
      <c r="P60" s="25" t="str">
        <f t="shared" si="3"/>
        <v/>
      </c>
      <c r="Q60" s="26"/>
      <c r="R60" s="26" t="str">
        <f>IF(Q60="","",VLOOKUP(Q60,LISTAS!$F$5:$H$301,2,0))</f>
        <v/>
      </c>
      <c r="S60" s="26" t="str">
        <f>IF(Q60="","",VLOOKUP(Q60,LISTAS!$F$5:$I$301,4,0))</f>
        <v/>
      </c>
      <c r="T60" s="26" t="str">
        <f t="shared" si="4"/>
        <v/>
      </c>
      <c r="U60" s="26" t="str">
        <f t="shared" si="5"/>
        <v/>
      </c>
    </row>
    <row r="61" spans="2:21" ht="18" customHeight="1" thickBot="1" x14ac:dyDescent="0.3">
      <c r="B61" s="60"/>
      <c r="C61" s="90"/>
      <c r="D61" s="74"/>
      <c r="E61" s="74"/>
      <c r="F61" s="74"/>
      <c r="G61" s="90"/>
      <c r="H61" s="74"/>
      <c r="I61" s="76"/>
      <c r="J61" s="74"/>
      <c r="K61" s="93"/>
      <c r="L61" s="27"/>
      <c r="O61" s="24" t="str">
        <f>IF(Q61&lt;&gt;"",1+COUNTIF(O47:O60,"1")+COUNTIF(O47:O60,"2")+COUNTIF(O47:O60,"3")+COUNTIF(O47:O60,"4")+COUNTIF(O47:O60,"5")+COUNTIF(O47:O60,"6")+COUNTIF(O47:O60,"7")+COUNTIF(O47:O60,"8")+COUNTIF(O47:O60,"9")+COUNTIF(O47:O60,"10")+COUNTIF(O47:O60,"11")+COUNTIF(O47:O60,"12")+COUNTIF(O47:O60,"13")+COUNTIF(O47:O60,"14"),"")</f>
        <v/>
      </c>
      <c r="P61" s="25" t="str">
        <f t="shared" si="3"/>
        <v/>
      </c>
      <c r="Q61" s="26"/>
      <c r="R61" s="26" t="str">
        <f>IF(Q61="","",VLOOKUP(Q61,LISTAS!$F$5:$H$301,2,0))</f>
        <v/>
      </c>
      <c r="S61" s="26" t="str">
        <f>IF(Q61="","",VLOOKUP(Q61,LISTAS!$F$5:$I$301,4,0))</f>
        <v/>
      </c>
      <c r="T61" s="26" t="str">
        <f t="shared" si="4"/>
        <v/>
      </c>
      <c r="U61" s="26" t="str">
        <f t="shared" si="5"/>
        <v/>
      </c>
    </row>
    <row r="62" spans="2:21" ht="18" customHeight="1" x14ac:dyDescent="0.25">
      <c r="B62" s="60"/>
      <c r="C62" s="90"/>
      <c r="D62" s="74"/>
      <c r="E62" s="74"/>
      <c r="F62" s="74"/>
      <c r="G62" s="90"/>
      <c r="H62" s="74"/>
      <c r="I62" s="76"/>
      <c r="J62" s="74"/>
      <c r="K62" s="83" t="str">
        <f>IF(H52&lt;&gt;"",IF(H54&lt;&gt;"",IF(H52=H54,"",IF(H52&gt;H54,G52,G54)),""),"")</f>
        <v>BERNARDO YUDI DORIGAN KATO</v>
      </c>
      <c r="L62" s="131">
        <v>1</v>
      </c>
      <c r="O62" s="24" t="str">
        <f>IF(Q62&lt;&gt;"",1+COUNTIF(O47:O61,"1")+COUNTIF(O47:O61,"2")+COUNTIF(O47:O61,"3")+COUNTIF(O47:O61,"4")+COUNTIF(O47:O61,"5")+COUNTIF(O47:O61,"6")+COUNTIF(O47:O61,"7")+COUNTIF(O47:O61,"8")+COUNTIF(O47:O61,"9")+COUNTIF(O47:O61,"10")+COUNTIF(O47:O61,"11")+COUNTIF(O47:O61,"12")+COUNTIF(O47:O61,"13")+COUNTIF(O47:O61,"14")+COUNTIF(O47:O61,"15"),"")</f>
        <v/>
      </c>
      <c r="P62" s="25" t="str">
        <f t="shared" si="3"/>
        <v/>
      </c>
      <c r="Q62" s="26"/>
      <c r="R62" s="26" t="str">
        <f>IF(Q62="","",VLOOKUP(Q62,LISTAS!$F$5:$H$301,2,0))</f>
        <v/>
      </c>
      <c r="S62" s="26" t="str">
        <f>IF(Q62="","",VLOOKUP(Q62,LISTAS!$F$5:$I$301,4,0))</f>
        <v/>
      </c>
      <c r="T62" s="26" t="str">
        <f t="shared" si="4"/>
        <v/>
      </c>
      <c r="U62" s="26" t="str">
        <f t="shared" si="5"/>
        <v/>
      </c>
    </row>
    <row r="63" spans="2:21" ht="18" customHeight="1" thickBot="1" x14ac:dyDescent="0.3">
      <c r="B63" s="60"/>
      <c r="C63" s="90"/>
      <c r="D63" s="74"/>
      <c r="E63" s="74"/>
      <c r="F63" s="74"/>
      <c r="G63" s="90"/>
      <c r="H63" s="74"/>
      <c r="I63" s="76"/>
      <c r="J63" s="74"/>
      <c r="K63" s="84" t="str">
        <f>IF(K62="","",VLOOKUP(K62,LISTAS!$F$5:$H$301,2,0))</f>
        <v>COLÉGIO ARBOS - SANTO ANDRÉ</v>
      </c>
      <c r="L63" s="132"/>
      <c r="O63" s="24"/>
      <c r="P63" s="25"/>
      <c r="Q63" s="26"/>
      <c r="R63" s="26" t="str">
        <f>IF(Q63="","",VLOOKUP(Q63,LISTAS!$F$5:$H$301,2,0))</f>
        <v/>
      </c>
      <c r="S63" s="26" t="str">
        <f>IF(Q63="","",VLOOKUP(Q63,LISTAS!$F$5:$I$301,4,0))</f>
        <v/>
      </c>
      <c r="T63" s="26"/>
      <c r="U63" s="26"/>
    </row>
    <row r="64" spans="2:21" ht="18" customHeight="1" x14ac:dyDescent="0.25">
      <c r="B64" s="60"/>
      <c r="C64" s="90"/>
      <c r="D64" s="74"/>
      <c r="E64" s="74"/>
      <c r="F64" s="74"/>
      <c r="G64" s="90"/>
      <c r="H64" s="74"/>
      <c r="I64" s="76"/>
      <c r="J64" s="77"/>
      <c r="K64" s="83" t="str">
        <f>IF(H72&lt;&gt;"",IF(H74&lt;&gt;"",IF(H72=H74,"",IF(H72&gt;H74,G72,G74)),""),"")</f>
        <v xml:space="preserve">LEONARDO KAIROF </v>
      </c>
      <c r="L64" s="131">
        <v>0</v>
      </c>
      <c r="O64" s="24"/>
      <c r="P64" s="25"/>
      <c r="Q64" s="26"/>
      <c r="R64" s="26" t="str">
        <f>IF(Q64="","",VLOOKUP(Q64,LISTAS!$F$5:$H$301,2,0))</f>
        <v/>
      </c>
      <c r="S64" s="26" t="str">
        <f>IF(Q64="","",VLOOKUP(Q64,LISTAS!$F$5:$I$301,4,0))</f>
        <v/>
      </c>
      <c r="T64" s="26"/>
      <c r="U64" s="26"/>
    </row>
    <row r="65" spans="2:21" ht="18" customHeight="1" thickBot="1" x14ac:dyDescent="0.3">
      <c r="B65" s="60"/>
      <c r="C65" s="90"/>
      <c r="D65" s="74"/>
      <c r="E65" s="74"/>
      <c r="F65" s="74"/>
      <c r="G65" s="90"/>
      <c r="H65" s="74"/>
      <c r="I65" s="76"/>
      <c r="J65" s="74"/>
      <c r="K65" s="84" t="str">
        <f>IF(K64="","",VLOOKUP(K64,LISTAS!$F$5:$H$301,2,0))</f>
        <v>LICEU JARDIM</v>
      </c>
      <c r="L65" s="132"/>
      <c r="O65" s="24"/>
      <c r="P65" s="25"/>
      <c r="Q65" s="26"/>
      <c r="R65" s="26" t="str">
        <f>IF(Q65="","",VLOOKUP(Q65,LISTAS!$F$5:$H$301,2,0))</f>
        <v/>
      </c>
      <c r="S65" s="26" t="str">
        <f>IF(Q65="","",VLOOKUP(Q65,LISTAS!$F$5:$I$301,4,0))</f>
        <v/>
      </c>
      <c r="T65" s="26"/>
      <c r="U65" s="26"/>
    </row>
    <row r="66" spans="2:21" ht="18" customHeight="1" thickBot="1" x14ac:dyDescent="0.3">
      <c r="B66" s="60"/>
      <c r="C66" s="90"/>
      <c r="D66" s="74"/>
      <c r="E66" s="74"/>
      <c r="F66" s="74"/>
      <c r="G66" s="90"/>
      <c r="H66" s="74"/>
      <c r="I66" s="76"/>
      <c r="J66" s="74"/>
      <c r="K66" s="93"/>
      <c r="L66" s="27"/>
      <c r="O66" s="24"/>
      <c r="P66" s="25"/>
      <c r="Q66" s="26"/>
      <c r="R66" s="26" t="str">
        <f>IF(Q66="","",VLOOKUP(Q66,LISTAS!$F$5:$H$301,2,0))</f>
        <v/>
      </c>
      <c r="S66" s="26" t="str">
        <f>IF(Q66="","",VLOOKUP(Q66,LISTAS!$F$5:$I$301,4,0))</f>
        <v/>
      </c>
      <c r="T66" s="26"/>
      <c r="U66" s="26"/>
    </row>
    <row r="67" spans="2:21" ht="18" customHeight="1" x14ac:dyDescent="0.25">
      <c r="B67" s="133">
        <v>11</v>
      </c>
      <c r="C67" s="83" t="s">
        <v>132</v>
      </c>
      <c r="D67" s="131">
        <v>1</v>
      </c>
      <c r="E67" s="62">
        <f>IF(D67&lt;&gt;"",D67,"")</f>
        <v>1</v>
      </c>
      <c r="F67" s="62" t="str">
        <f>IF(D67&lt;&gt;"",IF(C67="","",C67),"")</f>
        <v xml:space="preserve">LEONARDO KAIROF </v>
      </c>
      <c r="G67" s="92">
        <f>IF(E67&lt;&gt;"",IF(E69&lt;&gt;"",SMALL(E67:F69,1),""),"")</f>
        <v>0</v>
      </c>
      <c r="H67" s="62"/>
      <c r="I67" s="28"/>
      <c r="J67" s="23"/>
      <c r="K67" s="93"/>
      <c r="L67" s="27"/>
      <c r="O67" s="24"/>
      <c r="P67" s="25"/>
      <c r="Q67" s="26"/>
      <c r="R67" s="26" t="str">
        <f>IF(Q67="","",VLOOKUP(Q67,LISTAS!$F$5:$H$301,2,0))</f>
        <v/>
      </c>
      <c r="S67" s="26" t="str">
        <f>IF(Q67="","",VLOOKUP(Q67,LISTAS!$F$5:$I$301,4,0))</f>
        <v/>
      </c>
      <c r="T67" s="26"/>
      <c r="U67" s="26"/>
    </row>
    <row r="68" spans="2:21" ht="18" customHeight="1" thickBot="1" x14ac:dyDescent="0.3">
      <c r="B68" s="133"/>
      <c r="C68" s="84" t="str">
        <f>IF(C67="","",VLOOKUP(C67,LISTAS!$F$5:$H$301,2,0))</f>
        <v>LICEU JARDIM</v>
      </c>
      <c r="D68" s="132"/>
      <c r="E68" s="62"/>
      <c r="F68" s="62"/>
      <c r="G68" s="92"/>
      <c r="H68" s="62"/>
      <c r="I68" s="28"/>
      <c r="J68" s="23"/>
      <c r="K68" s="93"/>
      <c r="L68" s="27"/>
      <c r="O68" s="24"/>
      <c r="P68" s="25"/>
      <c r="Q68" s="26"/>
      <c r="R68" s="26" t="str">
        <f>IF(Q68="","",VLOOKUP(Q68,LISTAS!$F$5:$H$301,2,0))</f>
        <v/>
      </c>
      <c r="S68" s="26" t="str">
        <f>IF(Q68="","",VLOOKUP(Q68,LISTAS!$F$5:$I$301,4,0))</f>
        <v/>
      </c>
      <c r="T68" s="26"/>
      <c r="U68" s="26"/>
    </row>
    <row r="69" spans="2:21" ht="18" customHeight="1" x14ac:dyDescent="0.25">
      <c r="B69" s="133">
        <v>14</v>
      </c>
      <c r="C69" s="83" t="s">
        <v>104</v>
      </c>
      <c r="D69" s="131">
        <v>0</v>
      </c>
      <c r="E69" s="63">
        <f>IF(D69&lt;&gt;"",D69,"")</f>
        <v>0</v>
      </c>
      <c r="F69" s="62" t="str">
        <f>IF(D69&lt;&gt;"",IF(C69="","",C69),"")</f>
        <v>GUILHERME EIKI SOUSA MIYAJI</v>
      </c>
      <c r="G69" s="92" t="str">
        <f>VLOOKUP(G67,E67:F69,2,0)</f>
        <v>GUILHERME EIKI SOUSA MIYAJI</v>
      </c>
      <c r="H69" s="62"/>
      <c r="I69" s="28"/>
      <c r="J69" s="23"/>
      <c r="K69" s="93"/>
      <c r="L69" s="27"/>
      <c r="O69" s="24"/>
      <c r="P69" s="25"/>
      <c r="Q69" s="26"/>
      <c r="R69" s="26" t="str">
        <f>IF(Q69="","",VLOOKUP(Q69,LISTAS!$F$5:$H$301,2,0))</f>
        <v/>
      </c>
      <c r="S69" s="26" t="str">
        <f>IF(Q69="","",VLOOKUP(Q69,LISTAS!$F$5:$I$301,4,0))</f>
        <v/>
      </c>
      <c r="T69" s="26"/>
      <c r="U69" s="26"/>
    </row>
    <row r="70" spans="2:21" ht="18" customHeight="1" thickBot="1" x14ac:dyDescent="0.3">
      <c r="B70" s="133"/>
      <c r="C70" s="84" t="str">
        <f>IF(C69="","",VLOOKUP(C69,LISTAS!$F$5:$H$301,2,0))</f>
        <v>EDUCANDARIO - ANGLO</v>
      </c>
      <c r="D70" s="132"/>
      <c r="E70" s="64"/>
      <c r="F70" s="62"/>
      <c r="G70" s="92"/>
      <c r="H70" s="62"/>
      <c r="I70" s="28"/>
      <c r="J70" s="23"/>
      <c r="K70" s="93"/>
      <c r="L70" s="27"/>
      <c r="O70" s="24"/>
      <c r="P70" s="25"/>
      <c r="Q70" s="26"/>
      <c r="R70" s="26" t="str">
        <f>IF(Q70="","",VLOOKUP(Q70,LISTAS!$F$5:$H$301,2,0))</f>
        <v/>
      </c>
      <c r="S70" s="26" t="str">
        <f>IF(Q70="","",VLOOKUP(Q70,LISTAS!$F$5:$I$301,4,0))</f>
        <v/>
      </c>
      <c r="T70" s="26"/>
      <c r="U70" s="26"/>
    </row>
    <row r="71" spans="2:21" ht="18" customHeight="1" thickBot="1" x14ac:dyDescent="0.3">
      <c r="B71" s="60"/>
      <c r="C71" s="90"/>
      <c r="D71" s="74"/>
      <c r="E71" s="76"/>
      <c r="F71" s="74"/>
      <c r="G71" s="93"/>
      <c r="H71" s="23"/>
      <c r="I71" s="28"/>
      <c r="J71" s="23"/>
      <c r="K71" s="93"/>
      <c r="L71" s="27"/>
      <c r="O71" s="24"/>
      <c r="P71" s="25"/>
      <c r="Q71" s="26"/>
      <c r="R71" s="26" t="str">
        <f>IF(Q71="","",VLOOKUP(Q71,LISTAS!$F$5:$H$301,2,0))</f>
        <v/>
      </c>
      <c r="S71" s="26" t="str">
        <f>IF(Q71="","",VLOOKUP(Q71,LISTAS!$F$5:$I$301,4,0))</f>
        <v/>
      </c>
      <c r="T71" s="26"/>
      <c r="U71" s="26"/>
    </row>
    <row r="72" spans="2:21" ht="18" customHeight="1" x14ac:dyDescent="0.25">
      <c r="B72" s="60"/>
      <c r="C72" s="90"/>
      <c r="D72" s="74"/>
      <c r="E72" s="76"/>
      <c r="F72" s="74"/>
      <c r="G72" s="83" t="str">
        <f>IF(D67&lt;&gt;"",IF(D69&lt;&gt;"",IF(D67=D69,"",IF(D67&gt;D69,C67,C69)),""),"")</f>
        <v xml:space="preserve">LEONARDO KAIROF </v>
      </c>
      <c r="H72" s="131">
        <v>1</v>
      </c>
      <c r="I72" s="65">
        <f>IF(H72&lt;&gt;"",H72,"")</f>
        <v>1</v>
      </c>
      <c r="J72" s="62" t="str">
        <f>IF(H72&lt;&gt;"",IF(G72="","",G72),"")</f>
        <v xml:space="preserve">LEONARDO KAIROF </v>
      </c>
      <c r="K72" s="92">
        <f>IF(I72&lt;&gt;"",IF(I74&lt;&gt;"",SMALL(I72:J74,1),""),"")</f>
        <v>0</v>
      </c>
      <c r="L72" s="67"/>
      <c r="O72" s="24"/>
      <c r="P72" s="25"/>
      <c r="Q72" s="26"/>
      <c r="R72" s="26" t="str">
        <f>IF(Q72="","",VLOOKUP(Q72,LISTAS!$F$5:$H$301,2,0))</f>
        <v/>
      </c>
      <c r="S72" s="26" t="str">
        <f>IF(Q72="","",VLOOKUP(Q72,LISTAS!$F$5:$I$301,4,0))</f>
        <v/>
      </c>
      <c r="T72" s="26"/>
      <c r="U72" s="26"/>
    </row>
    <row r="73" spans="2:21" ht="17.25" thickBot="1" x14ac:dyDescent="0.3">
      <c r="B73" s="60"/>
      <c r="C73" s="90"/>
      <c r="D73" s="74"/>
      <c r="E73" s="76"/>
      <c r="F73" s="74"/>
      <c r="G73" s="84" t="str">
        <f>IF(G72="","",VLOOKUP(G72,LISTAS!$F$5:$H$301,2,0))</f>
        <v>LICEU JARDIM</v>
      </c>
      <c r="H73" s="132"/>
      <c r="I73" s="66"/>
      <c r="J73" s="62"/>
      <c r="K73" s="92"/>
      <c r="L73" s="67"/>
      <c r="O73" s="24"/>
      <c r="P73" s="25"/>
      <c r="Q73" s="26"/>
      <c r="R73" s="26" t="str">
        <f>IF(Q73="","",VLOOKUP(Q73,LISTAS!$F$5:$H$301,2,0))</f>
        <v/>
      </c>
      <c r="S73" s="26" t="str">
        <f>IF(Q73="","",VLOOKUP(Q73,LISTAS!$F$5:$I$301,4,0))</f>
        <v/>
      </c>
      <c r="T73" s="26"/>
      <c r="U73" s="26"/>
    </row>
    <row r="74" spans="2:21" x14ac:dyDescent="0.25">
      <c r="B74" s="60"/>
      <c r="C74" s="90"/>
      <c r="D74" s="74"/>
      <c r="E74" s="76"/>
      <c r="F74" s="77"/>
      <c r="G74" s="83" t="str">
        <f>IF(D77&lt;&gt;"",IF(D79&lt;&gt;"",IF(D77=D79,"",IF(D77&gt;D79,C77,C79)),""),"")</f>
        <v>LUCAS FARIA NORO</v>
      </c>
      <c r="H74" s="131">
        <v>0</v>
      </c>
      <c r="I74" s="66">
        <f>IF(H74&lt;&gt;"",H74,"")</f>
        <v>0</v>
      </c>
      <c r="J74" s="62" t="str">
        <f>IF(H74&lt;&gt;"",IF(G74="","",G74),"")</f>
        <v>LUCAS FARIA NORO</v>
      </c>
      <c r="K74" s="92" t="str">
        <f>VLOOKUP(K72,I72:J74,2,0)</f>
        <v>LUCAS FARIA NORO</v>
      </c>
      <c r="L74" s="67"/>
      <c r="O74" s="24"/>
      <c r="P74" s="25"/>
      <c r="Q74" s="26"/>
      <c r="R74" s="26" t="str">
        <f>IF(Q74="","",VLOOKUP(Q74,LISTAS!$F$5:$H$301,2,0))</f>
        <v/>
      </c>
      <c r="S74" s="26" t="str">
        <f>IF(Q74="","",VLOOKUP(Q74,LISTAS!$F$5:$I$301,4,0))</f>
        <v/>
      </c>
      <c r="T74" s="26"/>
      <c r="U74" s="26"/>
    </row>
    <row r="75" spans="2:21" ht="18" customHeight="1" thickBot="1" x14ac:dyDescent="0.3">
      <c r="B75" s="60"/>
      <c r="C75" s="90"/>
      <c r="D75" s="74"/>
      <c r="E75" s="76"/>
      <c r="F75" s="74"/>
      <c r="G75" s="84" t="str">
        <f>IF(G74="","",VLOOKUP(G74,LISTAS!$F$5:$H$301,2,0))</f>
        <v>COLÉGIO ARBOS - SANTO ANDRÉ</v>
      </c>
      <c r="H75" s="132"/>
      <c r="I75" s="62"/>
      <c r="J75" s="62"/>
      <c r="K75" s="92"/>
      <c r="L75" s="67"/>
      <c r="O75" s="24"/>
      <c r="P75" s="25"/>
      <c r="Q75" s="26"/>
      <c r="R75" s="26" t="str">
        <f>IF(Q75="","",VLOOKUP(Q75,LISTAS!$F$5:$H$301,2,0))</f>
        <v/>
      </c>
      <c r="S75" s="26" t="str">
        <f>IF(Q75="","",VLOOKUP(Q75,LISTAS!$F$5:$I$301,4,0))</f>
        <v/>
      </c>
      <c r="T75" s="26"/>
      <c r="U75" s="26"/>
    </row>
    <row r="76" spans="2:21" ht="18" customHeight="1" thickBot="1" x14ac:dyDescent="0.3">
      <c r="B76" s="60"/>
      <c r="C76" s="90"/>
      <c r="D76" s="74"/>
      <c r="E76" s="76"/>
      <c r="F76" s="74"/>
      <c r="G76" s="90"/>
      <c r="H76" s="74"/>
      <c r="I76" s="74"/>
      <c r="J76" s="74"/>
      <c r="K76" s="90"/>
      <c r="L76" s="27"/>
      <c r="O76" s="24"/>
      <c r="P76" s="25"/>
      <c r="Q76" s="26"/>
      <c r="R76" s="26" t="str">
        <f>IF(Q76="","",VLOOKUP(Q76,LISTAS!$F$5:$H$301,2,0))</f>
        <v/>
      </c>
      <c r="S76" s="26" t="str">
        <f>IF(Q76="","",VLOOKUP(Q76,LISTAS!$F$5:$I$301,4,0))</f>
        <v/>
      </c>
      <c r="T76" s="26"/>
      <c r="U76" s="26"/>
    </row>
    <row r="77" spans="2:21" ht="18" customHeight="1" x14ac:dyDescent="0.25">
      <c r="B77" s="133">
        <v>10</v>
      </c>
      <c r="C77" s="83" t="s">
        <v>143</v>
      </c>
      <c r="D77" s="131">
        <v>1</v>
      </c>
      <c r="E77" s="65">
        <f>IF(D77&lt;&gt;"",D77,"")</f>
        <v>1</v>
      </c>
      <c r="F77" s="62" t="str">
        <f>IF(D77&lt;&gt;"",IF(C77="","",C77),"")</f>
        <v>LUCAS FARIA NORO</v>
      </c>
      <c r="G77" s="92">
        <f>IF(E77&lt;&gt;"",IF(E79&lt;&gt;"",SMALL(E77:F79,1),""),"")</f>
        <v>0</v>
      </c>
      <c r="H77" s="62"/>
      <c r="I77" s="62"/>
      <c r="J77" s="62"/>
      <c r="K77" s="92"/>
      <c r="L77" s="67"/>
      <c r="O77" s="24"/>
      <c r="P77" s="25"/>
      <c r="Q77" s="26"/>
      <c r="R77" s="26" t="str">
        <f>IF(Q77="","",VLOOKUP(Q77,LISTAS!$F$5:$H$301,2,0))</f>
        <v/>
      </c>
      <c r="S77" s="26" t="str">
        <f>IF(Q77="","",VLOOKUP(Q77,LISTAS!$F$5:$I$301,4,0))</f>
        <v/>
      </c>
      <c r="T77" s="26"/>
      <c r="U77" s="26"/>
    </row>
    <row r="78" spans="2:21" ht="18" customHeight="1" thickBot="1" x14ac:dyDescent="0.3">
      <c r="B78" s="133"/>
      <c r="C78" s="84" t="str">
        <f>IF(C77="","",VLOOKUP(C77,LISTAS!$F$5:$H$301,2,0))</f>
        <v>COLÉGIO ARBOS - SANTO ANDRÉ</v>
      </c>
      <c r="D78" s="132"/>
      <c r="E78" s="66"/>
      <c r="F78" s="62"/>
      <c r="G78" s="92"/>
      <c r="H78" s="62"/>
      <c r="I78" s="62"/>
      <c r="J78" s="62"/>
      <c r="K78" s="92"/>
      <c r="L78" s="67"/>
      <c r="O78" s="24"/>
      <c r="P78" s="25"/>
      <c r="Q78" s="26"/>
      <c r="R78" s="26" t="str">
        <f>IF(Q78="","",VLOOKUP(Q78,LISTAS!$F$5:$H$301,2,0))</f>
        <v/>
      </c>
      <c r="S78" s="26" t="str">
        <f>IF(Q78="","",VLOOKUP(Q78,LISTAS!$F$5:$I$301,4,0))</f>
        <v/>
      </c>
      <c r="T78" s="26"/>
      <c r="U78" s="26"/>
    </row>
    <row r="79" spans="2:21" ht="18" customHeight="1" x14ac:dyDescent="0.25">
      <c r="B79" s="133">
        <v>15</v>
      </c>
      <c r="C79" s="83" t="s">
        <v>59</v>
      </c>
      <c r="D79" s="131">
        <v>0</v>
      </c>
      <c r="E79" s="66">
        <f>IF(D79&lt;&gt;"",D79,"")</f>
        <v>0</v>
      </c>
      <c r="F79" s="62" t="str">
        <f>IF(D79&lt;&gt;"",IF(C79="","",C79),"")</f>
        <v>ANDRÉ EIKI YOSHIZATO SHIMABUKURO</v>
      </c>
      <c r="G79" s="92" t="str">
        <f>VLOOKUP(G77,E77:F79,2,0)</f>
        <v>ANDRÉ EIKI YOSHIZATO SHIMABUKURO</v>
      </c>
      <c r="H79" s="62"/>
      <c r="I79" s="62"/>
      <c r="J79" s="62"/>
      <c r="K79" s="92"/>
      <c r="L79" s="67"/>
      <c r="O79" s="24"/>
      <c r="P79" s="25"/>
      <c r="Q79" s="26"/>
      <c r="R79" s="26" t="str">
        <f>IF(Q79="","",VLOOKUP(Q79,LISTAS!$F$5:$H$301,2,0))</f>
        <v/>
      </c>
      <c r="S79" s="26" t="str">
        <f>IF(Q79="","",VLOOKUP(Q79,LISTAS!$F$5:$I$301,4,0))</f>
        <v/>
      </c>
      <c r="T79" s="26"/>
      <c r="U79" s="26"/>
    </row>
    <row r="80" spans="2:21" ht="18" customHeight="1" thickBot="1" x14ac:dyDescent="0.3">
      <c r="B80" s="133"/>
      <c r="C80" s="84" t="str">
        <f>IF(C79="","",VLOOKUP(C79,LISTAS!$F$5:$H$301,2,0))</f>
        <v>EDUCANDARIO - ANGLO</v>
      </c>
      <c r="D80" s="132"/>
      <c r="E80" s="62"/>
      <c r="F80" s="62"/>
      <c r="G80" s="92"/>
      <c r="H80" s="62"/>
      <c r="I80" s="62"/>
      <c r="J80" s="62"/>
      <c r="K80" s="92"/>
      <c r="L80" s="67"/>
      <c r="O80" s="24"/>
      <c r="P80" s="25"/>
      <c r="Q80" s="26"/>
      <c r="R80" s="26" t="str">
        <f>IF(Q80="","",VLOOKUP(Q80,LISTAS!$F$5:$H$301,2,0))</f>
        <v/>
      </c>
      <c r="S80" s="26" t="str">
        <f>IF(Q80="","",VLOOKUP(Q80,LISTAS!$F$5:$I$301,4,0))</f>
        <v/>
      </c>
      <c r="T80" s="26"/>
      <c r="U80" s="26"/>
    </row>
    <row r="81" spans="2:21" ht="18" customHeight="1" x14ac:dyDescent="0.25">
      <c r="B81" s="60"/>
      <c r="C81" s="90"/>
      <c r="D81" s="74"/>
      <c r="E81" s="74"/>
      <c r="F81" s="74"/>
      <c r="G81" s="90"/>
      <c r="H81" s="74"/>
      <c r="I81" s="74"/>
      <c r="J81" s="74"/>
      <c r="K81" s="90"/>
      <c r="L81" s="78"/>
      <c r="O81" s="24"/>
      <c r="P81" s="25"/>
      <c r="Q81" s="26"/>
      <c r="R81" s="26" t="str">
        <f>IF(Q81="","",VLOOKUP(Q81,LISTAS!$F$5:$H$301,2,0))</f>
        <v/>
      </c>
      <c r="S81" s="26" t="str">
        <f>IF(Q81="","",VLOOKUP(Q81,LISTAS!$F$5:$I$301,4,0))</f>
        <v/>
      </c>
      <c r="T81" s="26"/>
      <c r="U81" s="26"/>
    </row>
    <row r="82" spans="2:21" ht="18" customHeight="1" x14ac:dyDescent="0.25">
      <c r="B82" s="58"/>
      <c r="C82" s="33"/>
      <c r="D82" s="18"/>
      <c r="E82" s="18"/>
      <c r="F82" s="18"/>
      <c r="G82" s="33"/>
      <c r="H82" s="18"/>
      <c r="I82" s="18"/>
      <c r="J82" s="18"/>
      <c r="K82" s="33"/>
      <c r="L82" s="18"/>
    </row>
    <row r="83" spans="2:21" ht="18" customHeight="1" x14ac:dyDescent="0.25">
      <c r="B83" s="136" t="s">
        <v>25</v>
      </c>
      <c r="C83" s="137"/>
      <c r="D83" s="138"/>
      <c r="E83" s="18"/>
      <c r="F83" s="18"/>
      <c r="G83" s="33"/>
      <c r="H83" s="18"/>
      <c r="I83" s="18"/>
      <c r="J83" s="18"/>
      <c r="K83" s="33"/>
      <c r="L83" s="18"/>
    </row>
    <row r="84" spans="2:21" ht="30" customHeight="1" x14ac:dyDescent="0.25">
      <c r="B84" s="127" t="s">
        <v>22</v>
      </c>
      <c r="C84" s="128"/>
      <c r="D84" s="128"/>
      <c r="E84" s="128"/>
      <c r="F84" s="128"/>
      <c r="G84" s="128"/>
      <c r="H84" s="128"/>
      <c r="I84" s="128"/>
      <c r="J84" s="128"/>
      <c r="K84" s="128"/>
      <c r="L84" s="129"/>
      <c r="O84" s="130" t="s">
        <v>23</v>
      </c>
      <c r="P84" s="130"/>
      <c r="Q84" s="130"/>
      <c r="R84" s="130"/>
      <c r="S84" s="130"/>
      <c r="T84" s="130"/>
      <c r="U84" s="130"/>
    </row>
    <row r="85" spans="2:21" ht="28.5" customHeight="1" thickBot="1" x14ac:dyDescent="0.3">
      <c r="B85" s="61"/>
      <c r="C85" s="90"/>
      <c r="D85" s="75"/>
      <c r="E85" s="75"/>
      <c r="F85" s="75"/>
      <c r="G85" s="91"/>
      <c r="H85" s="29"/>
      <c r="I85" s="29"/>
      <c r="J85" s="29"/>
      <c r="K85" s="91"/>
      <c r="L85" s="30"/>
      <c r="O85" s="134" t="s">
        <v>3</v>
      </c>
      <c r="P85" s="134"/>
      <c r="Q85" s="22" t="s">
        <v>15</v>
      </c>
      <c r="R85" s="22" t="s">
        <v>0</v>
      </c>
      <c r="S85" s="22" t="s">
        <v>16</v>
      </c>
      <c r="T85" s="22" t="s">
        <v>17</v>
      </c>
      <c r="U85" s="22" t="s">
        <v>18</v>
      </c>
    </row>
    <row r="86" spans="2:21" ht="18" customHeight="1" x14ac:dyDescent="0.25">
      <c r="B86" s="135">
        <v>17</v>
      </c>
      <c r="C86" s="85" t="s">
        <v>63</v>
      </c>
      <c r="D86" s="131">
        <v>0</v>
      </c>
      <c r="E86" s="62">
        <f>IF(D86&lt;&gt;"",D86,"")</f>
        <v>0</v>
      </c>
      <c r="F86" s="62" t="str">
        <f>IF(D86&lt;&gt;"",IF(C86="","",C86),"")</f>
        <v>ARTHUR DOMICIANO DIAS</v>
      </c>
      <c r="G86" s="92">
        <f>IF(E86&lt;&gt;"",IF(E88&lt;&gt;"",SMALL(E86:F88,1),""),"")</f>
        <v>0</v>
      </c>
      <c r="H86" s="62"/>
      <c r="I86" s="62"/>
      <c r="J86" s="62"/>
      <c r="K86" s="92"/>
      <c r="L86" s="67"/>
      <c r="O86" s="24">
        <f>IF(Q86&lt;&gt;"",1,"")</f>
        <v>1</v>
      </c>
      <c r="P86" s="25" t="str">
        <f>IF(O86&lt;&gt;"","LUGAR","")</f>
        <v>LUGAR</v>
      </c>
      <c r="Q86" s="26" t="str">
        <f>IF(L101&lt;&gt;"",IF(L103&lt;&gt;"",IF(L101=L103,"",IF(L101&gt;L103,K101,K103)),""),"")</f>
        <v>ENZO LACERDA BUCH AMOROSO</v>
      </c>
      <c r="R86" s="26" t="str">
        <f>IF(Q86="","",VLOOKUP(Q86,LISTAS!$F$5:$H$301,2,0))</f>
        <v>COLEGIO HARMONIA</v>
      </c>
      <c r="S86" s="26">
        <f>IF(Q86="","",VLOOKUP(Q86,LISTAS!$F$5:$I$301,4,0))</f>
        <v>0</v>
      </c>
      <c r="T86" s="26">
        <f>IF(O86="","",IF(O86=1,100,IF(O86=2,80,IF(O86=3,70,IF(O86=4,50,IF(O86=5,45,IF(O86=6,40,IF(O86=7,35,IF(O86=8,30,IF(O86=9,28,IF(O86=10,28,IF(O86=11,28,IF(O86=12,28,IF(O86=13,28,IF(O86=14,28,IF(O86=15,28,IF(O86=16,28,IF(O86&gt;16,"",""))))))))))))))))))</f>
        <v>100</v>
      </c>
      <c r="U86" s="26">
        <f>IF(O86="","",IF($R$5="NÃO","",IF(O86=1,100,IF(O86=2,80,IF(O86=3,70,IF(O86=4,50,IF(O86=5,45,IF(O86=6,40,IF(O86=7,35,IF(O86=8,30,IF(O86=9,28,IF(O86=10,28,IF(O86=11,28,IF(O86=12,28,IF(O86=13,28,IF(O86=14,28,IF(O86=15,28,IF(O86=16,28,IF(O86&gt;16,"","")))))))))))))))))))</f>
        <v>100</v>
      </c>
    </row>
    <row r="87" spans="2:21" ht="18" customHeight="1" thickBot="1" x14ac:dyDescent="0.3">
      <c r="B87" s="135"/>
      <c r="C87" s="86" t="str">
        <f>IF(C86="","",VLOOKUP(C86,LISTAS!$F$5:$H$301,2,0))</f>
        <v>COLEGIO HARMONIA</v>
      </c>
      <c r="D87" s="132"/>
      <c r="E87" s="62"/>
      <c r="F87" s="62"/>
      <c r="G87" s="92"/>
      <c r="H87" s="62"/>
      <c r="I87" s="62"/>
      <c r="J87" s="62"/>
      <c r="K87" s="92"/>
      <c r="L87" s="67"/>
      <c r="O87" s="24">
        <f>IF(Q87&lt;&gt;"",1+COUNTIF(O86,"1"),"")</f>
        <v>2</v>
      </c>
      <c r="P87" s="25" t="str">
        <f t="shared" ref="P87:P101" si="6">IF(O87&lt;&gt;"","LUGAR","")</f>
        <v>LUGAR</v>
      </c>
      <c r="Q87" s="26" t="str">
        <f>IF(L101&lt;&gt;"",IF(L103&lt;&gt;"",IF(L101=L103,"",IF(L101&lt;L103,K101,K103)),""),"")</f>
        <v>JOÃO HENRIQUE CASAGRANDE</v>
      </c>
      <c r="R87" s="26" t="str">
        <f>IF(Q87="","",VLOOKUP(Q87,LISTAS!$F$5:$H$301,2,0))</f>
        <v>COLÉGIO ATENEU</v>
      </c>
      <c r="S87" s="26">
        <f>IF(Q87="","",VLOOKUP(Q87,LISTAS!$F$5:$I$301,4,0))</f>
        <v>0</v>
      </c>
      <c r="T87" s="26">
        <f t="shared" ref="T87:T101" si="7">IF(O87="","",IF(O87=1,100,IF(O87=2,80,IF(O87=3,70,IF(O87=4,50,IF(O87=5,45,IF(O87=6,40,IF(O87=7,35,IF(O87=8,30,IF(O87=9,28,IF(O87=10,28,IF(O87=11,28,IF(O87=12,28,IF(O87=13,28,IF(O87=14,28,IF(O87=15,28,IF(O87=16,28,IF(O87&gt;16,"",""))))))))))))))))))</f>
        <v>80</v>
      </c>
      <c r="U87" s="26">
        <f t="shared" ref="U87:U101" si="8">IF(O87="","",IF($R$5="NÃO","",IF(O87=1,100,IF(O87=2,80,IF(O87=3,70,IF(O87=4,50,IF(O87=5,45,IF(O87=6,40,IF(O87=7,35,IF(O87=8,30,IF(O87=9,28,IF(O87=10,28,IF(O87=11,28,IF(O87=12,28,IF(O87=13,28,IF(O87=14,28,IF(O87=15,28,IF(O87=16,28,IF(O87&gt;16,"","")))))))))))))))))))</f>
        <v>80</v>
      </c>
    </row>
    <row r="88" spans="2:21" ht="18" customHeight="1" x14ac:dyDescent="0.25">
      <c r="B88" s="133">
        <v>24</v>
      </c>
      <c r="C88" s="85" t="s">
        <v>60</v>
      </c>
      <c r="D88" s="131">
        <v>1</v>
      </c>
      <c r="E88" s="63">
        <f>IF(D88&lt;&gt;"",D88,"")</f>
        <v>1</v>
      </c>
      <c r="F88" s="62" t="str">
        <f>IF(D88&lt;&gt;"",IF(C88="","",C88),"")</f>
        <v>ANTONIO HENRIQUE ZANELLA</v>
      </c>
      <c r="G88" s="92" t="str">
        <f>VLOOKUP(G86,E86:F88,2,0)</f>
        <v>ARTHUR DOMICIANO DIAS</v>
      </c>
      <c r="H88" s="62"/>
      <c r="I88" s="62"/>
      <c r="J88" s="62"/>
      <c r="K88" s="92"/>
      <c r="L88" s="67"/>
      <c r="O88" s="24">
        <f>IF(Q88&lt;&gt;"",1+COUNTIF(O86:O87,"1")+COUNTIF(O86:O87,"2"),"")</f>
        <v>3</v>
      </c>
      <c r="P88" s="25" t="str">
        <f t="shared" si="6"/>
        <v>LUGAR</v>
      </c>
      <c r="Q88" s="26" t="str">
        <f>IF(Q86&lt;&gt;"",IF(G91=Q86,G93,IF(G93=Q86,G91,IF(G111=Q86,G113,IF(G113=Q86,G111)))),"")</f>
        <v>LUCAS VILLAR PALACIO</v>
      </c>
      <c r="R88" s="26" t="str">
        <f>IF(Q88="","",VLOOKUP(Q88,LISTAS!$F$5:$H$301,2,0))</f>
        <v>COLÉGIO ARBOS - SÃO CAETANO DO SUL</v>
      </c>
      <c r="S88" s="26">
        <f>IF(Q88="","",VLOOKUP(Q88,LISTAS!$F$5:$I$301,4,0))</f>
        <v>0</v>
      </c>
      <c r="T88" s="26">
        <f t="shared" si="7"/>
        <v>70</v>
      </c>
      <c r="U88" s="26">
        <f t="shared" si="8"/>
        <v>70</v>
      </c>
    </row>
    <row r="89" spans="2:21" ht="18" customHeight="1" thickBot="1" x14ac:dyDescent="0.3">
      <c r="B89" s="133"/>
      <c r="C89" s="86" t="str">
        <f>IF(C88="","",VLOOKUP(C88,LISTAS!$F$5:$H$301,2,0))</f>
        <v>COLÉGIO ATENEU</v>
      </c>
      <c r="D89" s="132"/>
      <c r="E89" s="64"/>
      <c r="F89" s="62"/>
      <c r="G89" s="92"/>
      <c r="H89" s="62"/>
      <c r="I89" s="62"/>
      <c r="J89" s="62"/>
      <c r="K89" s="92"/>
      <c r="L89" s="67"/>
      <c r="O89" s="24">
        <f>IF(Q89&lt;&gt;"",1+COUNTIF(O86:O88,"1")+COUNTIF(O86:O88,"2")+COUNTIF(O86:O88,"3"),"")</f>
        <v>4</v>
      </c>
      <c r="P89" s="25" t="str">
        <f t="shared" si="6"/>
        <v>LUGAR</v>
      </c>
      <c r="Q89" s="26" t="str">
        <f>IF(Q87&lt;&gt;"",IF(G91=Q87,G93,IF(G93=Q87,G91,IF(G111=Q87,G113,IF(G113=Q87,G111)))),"")</f>
        <v>ANTONIO HENRIQUE ZANELLA</v>
      </c>
      <c r="R89" s="26" t="str">
        <f>IF(Q89="","",VLOOKUP(Q89,LISTAS!$F$5:$H$301,2,0))</f>
        <v>COLÉGIO ATENEU</v>
      </c>
      <c r="S89" s="26">
        <f>IF(Q89="","",VLOOKUP(Q89,LISTAS!$F$5:$I$301,4,0))</f>
        <v>0</v>
      </c>
      <c r="T89" s="26">
        <f t="shared" si="7"/>
        <v>50</v>
      </c>
      <c r="U89" s="26">
        <f t="shared" si="8"/>
        <v>50</v>
      </c>
    </row>
    <row r="90" spans="2:21" ht="18" customHeight="1" thickBot="1" x14ac:dyDescent="0.3">
      <c r="B90" s="60"/>
      <c r="C90" s="90"/>
      <c r="D90" s="74"/>
      <c r="E90" s="76"/>
      <c r="F90" s="74"/>
      <c r="G90" s="90"/>
      <c r="H90" s="23"/>
      <c r="I90" s="23"/>
      <c r="J90" s="23"/>
      <c r="K90" s="93"/>
      <c r="L90" s="27"/>
      <c r="O90" s="24">
        <f>IF(Q90&lt;&gt;"",1+COUNTIF(O86:O89,"1")+COUNTIF(O86:O89,"2")+COUNTIF(O86:O89,"3")+COUNTIF(O86:O89,"4"),"")</f>
        <v>5</v>
      </c>
      <c r="P90" s="25" t="str">
        <f t="shared" si="6"/>
        <v>LUGAR</v>
      </c>
      <c r="Q90" s="26" t="str">
        <f>IF(Q86&lt;&gt;"",IF(C86=Q86,C88,IF(C88=Q86,C86,IF(C96=Q86,C98,IF(C98=Q86,C96,IF(C106=Q86,C108,IF(C108=Q86,C106,IF(C116=Q86,C118,IF(C118=Q86,C116)))))))),"")</f>
        <v>GABRIEL FRARI FERNANDES DE SOUZA</v>
      </c>
      <c r="R90" s="26" t="str">
        <f>IF(Q90="","",VLOOKUP(Q90,LISTAS!$F$5:$H$301,2,0))</f>
        <v>COLÉGIO ARBOS - SÃO CAETANO DO SUL</v>
      </c>
      <c r="S90" s="26">
        <f>IF(Q90="","",VLOOKUP(Q90,LISTAS!$F$5:$I$301,4,0))</f>
        <v>0</v>
      </c>
      <c r="T90" s="26">
        <f t="shared" si="7"/>
        <v>45</v>
      </c>
      <c r="U90" s="26">
        <f t="shared" si="8"/>
        <v>45</v>
      </c>
    </row>
    <row r="91" spans="2:21" ht="18" customHeight="1" x14ac:dyDescent="0.25">
      <c r="B91" s="60"/>
      <c r="C91" s="90"/>
      <c r="D91" s="74"/>
      <c r="E91" s="76"/>
      <c r="F91" s="74"/>
      <c r="G91" s="85" t="str">
        <f>IF(D86&lt;&gt;"",IF(D88&lt;&gt;"",IF(D86=D88,"",IF(D86&gt;D88,C86,C88)),""),"")</f>
        <v>ANTONIO HENRIQUE ZANELLA</v>
      </c>
      <c r="H91" s="131">
        <v>0</v>
      </c>
      <c r="I91" s="62">
        <f>IF(H91&lt;&gt;"",H91,"")</f>
        <v>0</v>
      </c>
      <c r="J91" s="62" t="str">
        <f>IF(H91&lt;&gt;"",IF(G91="","",G91),"")</f>
        <v>ANTONIO HENRIQUE ZANELLA</v>
      </c>
      <c r="K91" s="92">
        <f>IF(I91&lt;&gt;"",IF(I93&lt;&gt;"",SMALL(I91:J93,1),""),"")</f>
        <v>0</v>
      </c>
      <c r="L91" s="67"/>
      <c r="O91" s="24">
        <f>IF(Q91&lt;&gt;"",1+COUNTIF(O86:O90,"1")+COUNTIF(O86:O90,"2")+COUNTIF(O86:O90,"3")+COUNTIF(O86:O90,"4")+COUNTIF(O86:O90,"5"),"")</f>
        <v>6</v>
      </c>
      <c r="P91" s="25" t="str">
        <f t="shared" si="6"/>
        <v>LUGAR</v>
      </c>
      <c r="Q91" s="26" t="str">
        <f>IF(Q87&lt;&gt;"",IF(C86=Q87,C88,IF(C88=Q87,C86,IF(C96=Q87,C98,IF(C98=Q87,C96,IF(C106=Q87,C108,IF(C108=Q87,C106,IF(C116=Q87,C118,IF(C118=Q87,C116)))))))),"")</f>
        <v>PIERRE PONCE DE OLIVEIRA</v>
      </c>
      <c r="R91" s="26" t="str">
        <f>IF(Q91="","",VLOOKUP(Q91,LISTAS!$F$5:$H$301,2,0))</f>
        <v>COLEGIO HARMONIA</v>
      </c>
      <c r="S91" s="26">
        <f>IF(Q91="","",VLOOKUP(Q91,LISTAS!$F$5:$I$301,4,0))</f>
        <v>0</v>
      </c>
      <c r="T91" s="26">
        <f t="shared" si="7"/>
        <v>40</v>
      </c>
      <c r="U91" s="26">
        <f t="shared" si="8"/>
        <v>40</v>
      </c>
    </row>
    <row r="92" spans="2:21" ht="18" customHeight="1" thickBot="1" x14ac:dyDescent="0.3">
      <c r="B92" s="60"/>
      <c r="C92" s="90"/>
      <c r="D92" s="74"/>
      <c r="E92" s="76"/>
      <c r="F92" s="74"/>
      <c r="G92" s="86" t="str">
        <f>IF(G91="","",VLOOKUP(G91,LISTAS!$F$5:$H$301,2,0))</f>
        <v>COLÉGIO ATENEU</v>
      </c>
      <c r="H92" s="132"/>
      <c r="I92" s="62"/>
      <c r="J92" s="62"/>
      <c r="K92" s="92"/>
      <c r="L92" s="67"/>
      <c r="O92" s="24">
        <f>IF(Q92&lt;&gt;"",1+COUNTIF(O86:O91,"1")+COUNTIF(O86:O91,"2")+COUNTIF(O86:O91,"3")+COUNTIF(O86:O91,"4")+COUNTIF(O86:O91,"5")+COUNTIF(O86:O91,"6"),"")</f>
        <v>7</v>
      </c>
      <c r="P92" s="25" t="str">
        <f t="shared" si="6"/>
        <v>LUGAR</v>
      </c>
      <c r="Q92" s="26" t="str">
        <f>IF(Q88&lt;&gt;"",IF(C86=Q88,C88,IF(C88=Q88,C86,IF(C96=Q88,C98,IF(C98=Q88,C96,IF(C106=Q88,C108,IF(C108=Q88,C106,IF(C116=Q88,C118,IF(C118=Q88,C116)))))))),"")</f>
        <v>LUCAS KENZO IRIE KAJIMOTO</v>
      </c>
      <c r="R92" s="26" t="str">
        <f>IF(Q92="","",VLOOKUP(Q92,LISTAS!$F$5:$H$301,2,0))</f>
        <v>COLEGIO HARMONIA</v>
      </c>
      <c r="S92" s="26">
        <f>IF(Q92="","",VLOOKUP(Q92,LISTAS!$F$5:$I$301,4,0))</f>
        <v>0</v>
      </c>
      <c r="T92" s="26">
        <f t="shared" si="7"/>
        <v>35</v>
      </c>
      <c r="U92" s="26">
        <f t="shared" si="8"/>
        <v>35</v>
      </c>
    </row>
    <row r="93" spans="2:21" ht="18" customHeight="1" x14ac:dyDescent="0.25">
      <c r="B93" s="60"/>
      <c r="C93" s="90"/>
      <c r="D93" s="74"/>
      <c r="E93" s="76"/>
      <c r="F93" s="77"/>
      <c r="G93" s="85" t="str">
        <f>IF(D96&lt;&gt;"",IF(D98&lt;&gt;"",IF(D96=D98,"",IF(D96&gt;D98,C96,C98)),""),"")</f>
        <v>JOÃO HENRIQUE CASAGRANDE</v>
      </c>
      <c r="H93" s="131">
        <v>1</v>
      </c>
      <c r="I93" s="63">
        <f>IF(H93&lt;&gt;"",H93,"")</f>
        <v>1</v>
      </c>
      <c r="J93" s="62" t="str">
        <f>IF(H93&lt;&gt;"",IF(G93="","",G93),"")</f>
        <v>JOÃO HENRIQUE CASAGRANDE</v>
      </c>
      <c r="K93" s="92" t="str">
        <f>VLOOKUP(K91,I91:J93,2,0)</f>
        <v>ANTONIO HENRIQUE ZANELLA</v>
      </c>
      <c r="L93" s="67"/>
      <c r="N93" s="19"/>
      <c r="O93" s="24">
        <f>IF(Q93&lt;&gt;"",1+COUNTIF(O86:O92,"1")+COUNTIF(O86:O92,"2")+COUNTIF(O86:O92,"3")+COUNTIF(O86:O92,"4")+COUNTIF(O86:O92,"5")+COUNTIF(O86:O92,"6")+COUNTIF(O86:O92,"7"),"")</f>
        <v>8</v>
      </c>
      <c r="P93" s="25" t="str">
        <f t="shared" si="6"/>
        <v>LUGAR</v>
      </c>
      <c r="Q93" s="26" t="str">
        <f>IF(Q89&lt;&gt;"",IF(C86=Q89,C88,IF(C88=Q89,C86,IF(C96=Q89,C98,IF(C98=Q89,C96,IF(C106=Q89,C108,IF(C108=Q89,C106,IF(C116=Q89,C118,IF(C118=Q89,C116)))))))),"")</f>
        <v>ARTHUR DOMICIANO DIAS</v>
      </c>
      <c r="R93" s="26" t="str">
        <f>IF(Q93="","",VLOOKUP(Q93,LISTAS!$F$5:$H$301,2,0))</f>
        <v>COLEGIO HARMONIA</v>
      </c>
      <c r="S93" s="26">
        <f>IF(Q93="","",VLOOKUP(Q93,LISTAS!$F$5:$I$301,4,0))</f>
        <v>0</v>
      </c>
      <c r="T93" s="26">
        <f t="shared" si="7"/>
        <v>30</v>
      </c>
      <c r="U93" s="26">
        <f t="shared" si="8"/>
        <v>30</v>
      </c>
    </row>
    <row r="94" spans="2:21" ht="18" customHeight="1" thickBot="1" x14ac:dyDescent="0.3">
      <c r="B94" s="60"/>
      <c r="C94" s="90"/>
      <c r="D94" s="74"/>
      <c r="E94" s="76"/>
      <c r="F94" s="74"/>
      <c r="G94" s="86" t="str">
        <f>IF(G93="","",VLOOKUP(G93,LISTAS!$F$5:$H$301,2,0))</f>
        <v>COLÉGIO ATENEU</v>
      </c>
      <c r="H94" s="132"/>
      <c r="I94" s="64"/>
      <c r="J94" s="62"/>
      <c r="K94" s="92"/>
      <c r="L94" s="67"/>
      <c r="N94" s="19"/>
      <c r="O94" s="24" t="str">
        <f>IF(Q94&lt;&gt;"",1+COUNTIF(O86:O93,"1")+COUNTIF(O86:O93,"2")+COUNTIF(O86:O93,"3")+COUNTIF(O86:O93,"4")+COUNTIF(O86:O93,"5")+COUNTIF(O86:O93,"6")+COUNTIF(O86:O93,"7")+COUNTIF(O86:O93,"8"),"")</f>
        <v/>
      </c>
      <c r="P94" s="25" t="str">
        <f t="shared" si="6"/>
        <v/>
      </c>
      <c r="Q94" s="26"/>
      <c r="R94" s="26" t="str">
        <f>IF(Q94="","",VLOOKUP(Q94,LISTAS!$F$5:$H$301,2,0))</f>
        <v/>
      </c>
      <c r="S94" s="26" t="str">
        <f>IF(Q94="","",VLOOKUP(Q94,LISTAS!$F$5:$I$301,4,0))</f>
        <v/>
      </c>
      <c r="T94" s="26" t="str">
        <f t="shared" si="7"/>
        <v/>
      </c>
      <c r="U94" s="26" t="str">
        <f t="shared" si="8"/>
        <v/>
      </c>
    </row>
    <row r="95" spans="2:21" ht="18" customHeight="1" thickBot="1" x14ac:dyDescent="0.3">
      <c r="B95" s="60"/>
      <c r="C95" s="90"/>
      <c r="D95" s="74"/>
      <c r="E95" s="76"/>
      <c r="F95" s="74"/>
      <c r="G95" s="93"/>
      <c r="H95" s="23"/>
      <c r="I95" s="76"/>
      <c r="J95" s="74"/>
      <c r="K95" s="90"/>
      <c r="L95" s="27"/>
      <c r="M95" s="16"/>
      <c r="O95" s="24" t="str">
        <f>IF(Q95&lt;&gt;"",1+COUNTIF(O86:O94,"1")+COUNTIF(O86:O94,"2")+COUNTIF(O86:O94,"3")+COUNTIF(O86:O94,"4")+COUNTIF(O86:O94,"5")+COUNTIF(O86:O94,"6")+COUNTIF(O86:O94,"7")+COUNTIF(O86:O94,"8")+COUNTIF(O86:O94,"9"),"")</f>
        <v/>
      </c>
      <c r="P95" s="25" t="str">
        <f t="shared" si="6"/>
        <v/>
      </c>
      <c r="Q95" s="26"/>
      <c r="R95" s="26" t="str">
        <f>IF(Q95="","",VLOOKUP(Q95,LISTAS!$F$5:$H$301,2,0))</f>
        <v/>
      </c>
      <c r="S95" s="26" t="str">
        <f>IF(Q95="","",VLOOKUP(Q95,LISTAS!$F$5:$I$301,4,0))</f>
        <v/>
      </c>
      <c r="T95" s="26" t="str">
        <f t="shared" si="7"/>
        <v/>
      </c>
      <c r="U95" s="26" t="str">
        <f t="shared" si="8"/>
        <v/>
      </c>
    </row>
    <row r="96" spans="2:21" ht="18" customHeight="1" x14ac:dyDescent="0.25">
      <c r="B96" s="133">
        <v>20</v>
      </c>
      <c r="C96" s="85" t="s">
        <v>178</v>
      </c>
      <c r="D96" s="131">
        <v>0</v>
      </c>
      <c r="E96" s="65">
        <f>IF(D96&lt;&gt;"",D96,"")</f>
        <v>0</v>
      </c>
      <c r="F96" s="62" t="str">
        <f>IF(D96&lt;&gt;"",IF(C96="","",C96),"")</f>
        <v>PIERRE PONCE DE OLIVEIRA</v>
      </c>
      <c r="G96" s="92">
        <f>IF(E96&lt;&gt;"",IF(E98&lt;&gt;"",SMALL(E96:F98,1),""),"")</f>
        <v>0</v>
      </c>
      <c r="H96" s="23"/>
      <c r="I96" s="28"/>
      <c r="J96" s="23"/>
      <c r="K96" s="93"/>
      <c r="L96" s="27"/>
      <c r="M96" s="16"/>
      <c r="O96" s="24" t="str">
        <f>IF(Q96&lt;&gt;"",1+COUNTIF(O86:O95,"1")+COUNTIF(O86:O95,"2")+COUNTIF(O86:O95,"3")+COUNTIF(O86:O95,"4")+COUNTIF(O86:O95,"5")+COUNTIF(O86:O95,"6")+COUNTIF(O86:O95,"7")+COUNTIF(O86:O95,"8")+COUNTIF(O86:O95,"9")+COUNTIF(O86:O95,"10"),"")</f>
        <v/>
      </c>
      <c r="P96" s="25" t="str">
        <f t="shared" si="6"/>
        <v/>
      </c>
      <c r="Q96" s="26"/>
      <c r="R96" s="26" t="str">
        <f>IF(Q96="","",VLOOKUP(Q96,LISTAS!$F$5:$H$301,2,0))</f>
        <v/>
      </c>
      <c r="S96" s="26" t="str">
        <f>IF(Q96="","",VLOOKUP(Q96,LISTAS!$F$5:$I$301,4,0))</f>
        <v/>
      </c>
      <c r="T96" s="26" t="str">
        <f t="shared" si="7"/>
        <v/>
      </c>
      <c r="U96" s="26" t="str">
        <f t="shared" si="8"/>
        <v/>
      </c>
    </row>
    <row r="97" spans="2:21" ht="18" customHeight="1" thickBot="1" x14ac:dyDescent="0.3">
      <c r="B97" s="133"/>
      <c r="C97" s="86" t="str">
        <f>IF(C96="","",VLOOKUP(C96,LISTAS!$F$5:$H$301,2,0))</f>
        <v>COLEGIO HARMONIA</v>
      </c>
      <c r="D97" s="132"/>
      <c r="E97" s="66"/>
      <c r="F97" s="62"/>
      <c r="G97" s="92"/>
      <c r="H97" s="23"/>
      <c r="I97" s="28"/>
      <c r="J97" s="23"/>
      <c r="K97" s="93"/>
      <c r="L97" s="27"/>
      <c r="M97" s="16"/>
      <c r="O97" s="24" t="str">
        <f>IF(Q97&lt;&gt;"",1+COUNTIF(O86:O96,"1")+COUNTIF(O86:O96,"2")+COUNTIF(O86:O96,"3")+COUNTIF(O86:O96,"4")+COUNTIF(O86:O96,"5")+COUNTIF(O86:O96,"6")+COUNTIF(O86:O96,"7")+COUNTIF(O86:O96,"8")+COUNTIF(O86:O96,"9")+COUNTIF(O86:O96,"10")+COUNTIF(O86:O96,"11"),"")</f>
        <v/>
      </c>
      <c r="P97" s="25" t="str">
        <f t="shared" si="6"/>
        <v/>
      </c>
      <c r="Q97" s="26"/>
      <c r="R97" s="26" t="str">
        <f>IF(Q97="","",VLOOKUP(Q97,LISTAS!$F$5:$H$301,2,0))</f>
        <v/>
      </c>
      <c r="S97" s="26" t="str">
        <f>IF(Q97="","",VLOOKUP(Q97,LISTAS!$F$5:$I$301,4,0))</f>
        <v/>
      </c>
      <c r="T97" s="26" t="str">
        <f t="shared" si="7"/>
        <v/>
      </c>
      <c r="U97" s="26" t="str">
        <f t="shared" si="8"/>
        <v/>
      </c>
    </row>
    <row r="98" spans="2:21" ht="18" customHeight="1" x14ac:dyDescent="0.25">
      <c r="B98" s="133">
        <v>21</v>
      </c>
      <c r="C98" s="85" t="s">
        <v>117</v>
      </c>
      <c r="D98" s="131">
        <v>1</v>
      </c>
      <c r="E98" s="66">
        <f>IF(D98&lt;&gt;"",D98,"")</f>
        <v>1</v>
      </c>
      <c r="F98" s="62" t="str">
        <f>IF(D98&lt;&gt;"",IF(C98="","",C98),"")</f>
        <v>JOÃO HENRIQUE CASAGRANDE</v>
      </c>
      <c r="G98" s="92" t="str">
        <f>VLOOKUP(G96,E96:F98,2,0)</f>
        <v>PIERRE PONCE DE OLIVEIRA</v>
      </c>
      <c r="H98" s="23"/>
      <c r="I98" s="28"/>
      <c r="J98" s="23"/>
      <c r="K98" s="93"/>
      <c r="L98" s="27"/>
      <c r="M98" s="16"/>
      <c r="O98" s="24" t="str">
        <f>IF(Q98&lt;&gt;"",1+COUNTIF(O86:O97,"1")+COUNTIF(O86:O97,"2")+COUNTIF(O86:O97,"3")+COUNTIF(O86:O97,"4")+COUNTIF(O86:O97,"5")+COUNTIF(O86:O97,"6")+COUNTIF(O86:O97,"7")+COUNTIF(O86:O97,"8")+COUNTIF(O86:O97,"9")+COUNTIF(O86:O97,"10")+COUNTIF(O86:O97,"11")+COUNTIF(O86:O97,"12"),"")</f>
        <v/>
      </c>
      <c r="P98" s="25" t="str">
        <f t="shared" si="6"/>
        <v/>
      </c>
      <c r="Q98" s="26"/>
      <c r="R98" s="26" t="str">
        <f>IF(Q98="","",VLOOKUP(Q98,LISTAS!$F$5:$H$301,2,0))</f>
        <v/>
      </c>
      <c r="S98" s="26" t="str">
        <f>IF(Q98="","",VLOOKUP(Q98,LISTAS!$F$5:$I$301,4,0))</f>
        <v/>
      </c>
      <c r="T98" s="26" t="str">
        <f t="shared" si="7"/>
        <v/>
      </c>
      <c r="U98" s="26" t="str">
        <f t="shared" si="8"/>
        <v/>
      </c>
    </row>
    <row r="99" spans="2:21" ht="18" customHeight="1" thickBot="1" x14ac:dyDescent="0.3">
      <c r="B99" s="133"/>
      <c r="C99" s="86" t="str">
        <f>IF(C98="","",VLOOKUP(C98,LISTAS!$F$5:$H$301,2,0))</f>
        <v>COLÉGIO ATENEU</v>
      </c>
      <c r="D99" s="132"/>
      <c r="E99" s="62"/>
      <c r="F99" s="62"/>
      <c r="G99" s="92"/>
      <c r="H99" s="23"/>
      <c r="I99" s="28"/>
      <c r="J99" s="23"/>
      <c r="K99" s="93"/>
      <c r="L99" s="27"/>
      <c r="N99" s="19"/>
      <c r="O99" s="24" t="str">
        <f>IF(Q99&lt;&gt;"",1+COUNTIF(O86:O98,"1")+COUNTIF(O86:O98,"2")+COUNTIF(O86:O98,"3")+COUNTIF(O86:O98,"4")+COUNTIF(O86:O98,"5")+COUNTIF(O86:O98,"6")+COUNTIF(O86:O98,"7")+COUNTIF(O86:O98,"8")+COUNTIF(O86:O98,"9")+COUNTIF(O86:O98,"10")+COUNTIF(O86:O98,"11")+COUNTIF(O86:O98,"12")+COUNTIF(O86:O98,"13"),"")</f>
        <v/>
      </c>
      <c r="P99" s="25" t="str">
        <f t="shared" si="6"/>
        <v/>
      </c>
      <c r="Q99" s="26"/>
      <c r="R99" s="26" t="str">
        <f>IF(Q99="","",VLOOKUP(Q99,LISTAS!$F$5:$H$301,2,0))</f>
        <v/>
      </c>
      <c r="S99" s="26" t="str">
        <f>IF(Q99="","",VLOOKUP(Q99,LISTAS!$F$5:$I$301,4,0))</f>
        <v/>
      </c>
      <c r="T99" s="26" t="str">
        <f t="shared" si="7"/>
        <v/>
      </c>
      <c r="U99" s="26" t="str">
        <f t="shared" si="8"/>
        <v/>
      </c>
    </row>
    <row r="100" spans="2:21" ht="18" customHeight="1" thickBot="1" x14ac:dyDescent="0.3">
      <c r="B100" s="60"/>
      <c r="C100" s="90"/>
      <c r="D100" s="74"/>
      <c r="E100" s="74"/>
      <c r="F100" s="74"/>
      <c r="G100" s="90"/>
      <c r="H100" s="74"/>
      <c r="I100" s="76"/>
      <c r="J100" s="74"/>
      <c r="K100" s="93"/>
      <c r="L100" s="27"/>
      <c r="O100" s="24" t="str">
        <f>IF(Q100&lt;&gt;"",1+COUNTIF(O86:O99,"1")+COUNTIF(O86:O99,"2")+COUNTIF(O86:O99,"3")+COUNTIF(O86:O99,"4")+COUNTIF(O86:O99,"5")+COUNTIF(O86:O99,"6")+COUNTIF(O86:O99,"7")+COUNTIF(O86:O99,"8")+COUNTIF(O86:O99,"9")+COUNTIF(O86:O99,"10")+COUNTIF(O86:O99,"11")+COUNTIF(O86:O99,"12")+COUNTIF(O86:O99,"13")+COUNTIF(O86:O99,"14"),"")</f>
        <v/>
      </c>
      <c r="P100" s="25" t="str">
        <f t="shared" si="6"/>
        <v/>
      </c>
      <c r="Q100" s="26"/>
      <c r="R100" s="26" t="str">
        <f>IF(Q100="","",VLOOKUP(Q100,LISTAS!$F$5:$H$301,2,0))</f>
        <v/>
      </c>
      <c r="S100" s="26" t="str">
        <f>IF(Q100="","",VLOOKUP(Q100,LISTAS!$F$5:$I$301,4,0))</f>
        <v/>
      </c>
      <c r="T100" s="26" t="str">
        <f t="shared" si="7"/>
        <v/>
      </c>
      <c r="U100" s="26" t="str">
        <f t="shared" si="8"/>
        <v/>
      </c>
    </row>
    <row r="101" spans="2:21" ht="18" customHeight="1" x14ac:dyDescent="0.25">
      <c r="B101" s="60"/>
      <c r="C101" s="90"/>
      <c r="D101" s="74"/>
      <c r="E101" s="74"/>
      <c r="F101" s="74"/>
      <c r="G101" s="90"/>
      <c r="H101" s="74"/>
      <c r="I101" s="76"/>
      <c r="J101" s="74"/>
      <c r="K101" s="85" t="str">
        <f>IF(H91&lt;&gt;"",IF(H93&lt;&gt;"",IF(H91=H93,"",IF(H91&gt;H93,G91,G93)),""),"")</f>
        <v>JOÃO HENRIQUE CASAGRANDE</v>
      </c>
      <c r="L101" s="131">
        <v>0</v>
      </c>
      <c r="O101" s="24" t="str">
        <f>IF(Q101&lt;&gt;"",1+COUNTIF(O86:O100,"1")+COUNTIF(O86:O100,"2")+COUNTIF(O86:O100,"3")+COUNTIF(O86:O100,"4")+COUNTIF(O86:O100,"5")+COUNTIF(O86:O100,"6")+COUNTIF(O86:O100,"7")+COUNTIF(O86:O100,"8")+COUNTIF(O86:O100,"9")+COUNTIF(O86:O100,"10")+COUNTIF(O86:O100,"11")+COUNTIF(O86:O100,"12")+COUNTIF(O86:O100,"13")+COUNTIF(O86:O100,"14")+COUNTIF(O86:O100,"15"),"")</f>
        <v/>
      </c>
      <c r="P101" s="25" t="str">
        <f t="shared" si="6"/>
        <v/>
      </c>
      <c r="Q101" s="26"/>
      <c r="R101" s="26" t="str">
        <f>IF(Q101="","",VLOOKUP(Q101,LISTAS!$F$5:$H$301,2,0))</f>
        <v/>
      </c>
      <c r="S101" s="26" t="str">
        <f>IF(Q101="","",VLOOKUP(Q101,LISTAS!$F$5:$I$301,4,0))</f>
        <v/>
      </c>
      <c r="T101" s="26" t="str">
        <f t="shared" si="7"/>
        <v/>
      </c>
      <c r="U101" s="26" t="str">
        <f t="shared" si="8"/>
        <v/>
      </c>
    </row>
    <row r="102" spans="2:21" ht="18" customHeight="1" thickBot="1" x14ac:dyDescent="0.3">
      <c r="B102" s="60"/>
      <c r="C102" s="90"/>
      <c r="D102" s="74"/>
      <c r="E102" s="74"/>
      <c r="F102" s="74"/>
      <c r="G102" s="90"/>
      <c r="H102" s="74"/>
      <c r="I102" s="76"/>
      <c r="J102" s="74"/>
      <c r="K102" s="86" t="str">
        <f>IF(K101="","",VLOOKUP(K101,LISTAS!$F$5:$H$301,2,0))</f>
        <v>COLÉGIO ATENEU</v>
      </c>
      <c r="L102" s="132"/>
      <c r="O102" s="24"/>
      <c r="P102" s="25"/>
      <c r="Q102" s="26"/>
      <c r="R102" s="26" t="str">
        <f>IF(Q102="","",VLOOKUP(Q102,LISTAS!$F$5:$H$301,2,0))</f>
        <v/>
      </c>
      <c r="S102" s="26" t="str">
        <f>IF(Q102="","",VLOOKUP(Q102,LISTAS!$F$5:$I$301,4,0))</f>
        <v/>
      </c>
      <c r="T102" s="26"/>
      <c r="U102" s="26"/>
    </row>
    <row r="103" spans="2:21" ht="18" customHeight="1" x14ac:dyDescent="0.25">
      <c r="B103" s="60"/>
      <c r="C103" s="90"/>
      <c r="D103" s="74"/>
      <c r="E103" s="74"/>
      <c r="F103" s="74"/>
      <c r="G103" s="90"/>
      <c r="H103" s="74"/>
      <c r="I103" s="76"/>
      <c r="J103" s="77"/>
      <c r="K103" s="85" t="str">
        <f>IF(H111&lt;&gt;"",IF(H113&lt;&gt;"",IF(H111=H113,"",IF(H111&gt;H113,G111,G113)),""),"")</f>
        <v>ENZO LACERDA BUCH AMOROSO</v>
      </c>
      <c r="L103" s="131">
        <v>1</v>
      </c>
      <c r="O103" s="24"/>
      <c r="P103" s="25"/>
      <c r="Q103" s="26"/>
      <c r="R103" s="26" t="str">
        <f>IF(Q103="","",VLOOKUP(Q103,LISTAS!$F$5:$H$301,2,0))</f>
        <v/>
      </c>
      <c r="S103" s="26" t="str">
        <f>IF(Q103="","",VLOOKUP(Q103,LISTAS!$F$5:$I$301,4,0))</f>
        <v/>
      </c>
      <c r="T103" s="26"/>
      <c r="U103" s="26"/>
    </row>
    <row r="104" spans="2:21" ht="18" customHeight="1" thickBot="1" x14ac:dyDescent="0.3">
      <c r="B104" s="60"/>
      <c r="C104" s="90"/>
      <c r="D104" s="74"/>
      <c r="E104" s="74"/>
      <c r="F104" s="74"/>
      <c r="G104" s="90"/>
      <c r="H104" s="74"/>
      <c r="I104" s="76"/>
      <c r="J104" s="74"/>
      <c r="K104" s="86" t="str">
        <f>IF(K103="","",VLOOKUP(K103,LISTAS!$F$5:$H$301,2,0))</f>
        <v>COLEGIO HARMONIA</v>
      </c>
      <c r="L104" s="132"/>
      <c r="O104" s="24"/>
      <c r="P104" s="25"/>
      <c r="Q104" s="26"/>
      <c r="R104" s="26" t="str">
        <f>IF(Q104="","",VLOOKUP(Q104,LISTAS!$F$5:$H$301,2,0))</f>
        <v/>
      </c>
      <c r="S104" s="26" t="str">
        <f>IF(Q104="","",VLOOKUP(Q104,LISTAS!$F$5:$I$301,4,0))</f>
        <v/>
      </c>
      <c r="T104" s="26"/>
      <c r="U104" s="26"/>
    </row>
    <row r="105" spans="2:21" ht="18" customHeight="1" thickBot="1" x14ac:dyDescent="0.3">
      <c r="B105" s="60"/>
      <c r="C105" s="90"/>
      <c r="D105" s="74"/>
      <c r="E105" s="74"/>
      <c r="F105" s="74"/>
      <c r="G105" s="90"/>
      <c r="H105" s="74"/>
      <c r="I105" s="76"/>
      <c r="J105" s="74"/>
      <c r="K105" s="93"/>
      <c r="L105" s="27"/>
      <c r="O105" s="24"/>
      <c r="P105" s="25"/>
      <c r="Q105" s="26"/>
      <c r="R105" s="26" t="str">
        <f>IF(Q105="","",VLOOKUP(Q105,LISTAS!$F$5:$H$301,2,0))</f>
        <v/>
      </c>
      <c r="S105" s="26" t="str">
        <f>IF(Q105="","",VLOOKUP(Q105,LISTAS!$F$5:$I$301,4,0))</f>
        <v/>
      </c>
      <c r="T105" s="26"/>
      <c r="U105" s="26"/>
    </row>
    <row r="106" spans="2:21" ht="18" customHeight="1" x14ac:dyDescent="0.25">
      <c r="B106" s="133">
        <v>19</v>
      </c>
      <c r="C106" s="85" t="s">
        <v>84</v>
      </c>
      <c r="D106" s="131">
        <v>1</v>
      </c>
      <c r="E106" s="62">
        <f>IF(D106&lt;&gt;"",D106,"")</f>
        <v>1</v>
      </c>
      <c r="F106" s="62" t="str">
        <f>IF(D106&lt;&gt;"",IF(C106="","",C106),"")</f>
        <v>ENZO LACERDA BUCH AMOROSO</v>
      </c>
      <c r="G106" s="92">
        <f>IF(E106&lt;&gt;"",IF(E108&lt;&gt;"",SMALL(E106:F108,1),""),"")</f>
        <v>0</v>
      </c>
      <c r="H106" s="62"/>
      <c r="I106" s="28"/>
      <c r="J106" s="23"/>
      <c r="K106" s="93"/>
      <c r="L106" s="27"/>
      <c r="O106" s="24"/>
      <c r="P106" s="25"/>
      <c r="Q106" s="26"/>
      <c r="R106" s="26" t="str">
        <f>IF(Q106="","",VLOOKUP(Q106,LISTAS!$F$5:$H$301,2,0))</f>
        <v/>
      </c>
      <c r="S106" s="26" t="str">
        <f>IF(Q106="","",VLOOKUP(Q106,LISTAS!$F$5:$I$301,4,0))</f>
        <v/>
      </c>
      <c r="T106" s="26"/>
      <c r="U106" s="26"/>
    </row>
    <row r="107" spans="2:21" ht="18" customHeight="1" thickBot="1" x14ac:dyDescent="0.3">
      <c r="B107" s="133"/>
      <c r="C107" s="86" t="str">
        <f>IF(C106="","",VLOOKUP(C106,LISTAS!$F$5:$H$301,2,0))</f>
        <v>COLEGIO HARMONIA</v>
      </c>
      <c r="D107" s="132"/>
      <c r="E107" s="62"/>
      <c r="F107" s="62"/>
      <c r="G107" s="92"/>
      <c r="H107" s="62"/>
      <c r="I107" s="28"/>
      <c r="J107" s="23"/>
      <c r="K107" s="93"/>
      <c r="L107" s="27"/>
      <c r="O107" s="24"/>
      <c r="P107" s="25"/>
      <c r="Q107" s="26"/>
      <c r="R107" s="26" t="str">
        <f>IF(Q107="","",VLOOKUP(Q107,LISTAS!$F$5:$H$301,2,0))</f>
        <v/>
      </c>
      <c r="S107" s="26" t="str">
        <f>IF(Q107="","",VLOOKUP(Q107,LISTAS!$F$5:$I$301,4,0))</f>
        <v/>
      </c>
      <c r="T107" s="26"/>
      <c r="U107" s="26"/>
    </row>
    <row r="108" spans="2:21" ht="18" customHeight="1" x14ac:dyDescent="0.25">
      <c r="B108" s="133">
        <v>22</v>
      </c>
      <c r="C108" s="85" t="s">
        <v>96</v>
      </c>
      <c r="D108" s="131">
        <v>0</v>
      </c>
      <c r="E108" s="63">
        <f>IF(D108&lt;&gt;"",D108,"")</f>
        <v>0</v>
      </c>
      <c r="F108" s="62" t="str">
        <f>IF(D108&lt;&gt;"",IF(C108="","",C108),"")</f>
        <v>GABRIEL FRARI FERNANDES DE SOUZA</v>
      </c>
      <c r="G108" s="92" t="str">
        <f>VLOOKUP(G106,E106:F108,2,0)</f>
        <v>GABRIEL FRARI FERNANDES DE SOUZA</v>
      </c>
      <c r="H108" s="62"/>
      <c r="I108" s="28"/>
      <c r="J108" s="23"/>
      <c r="K108" s="93"/>
      <c r="L108" s="27"/>
      <c r="O108" s="24"/>
      <c r="P108" s="25"/>
      <c r="Q108" s="26"/>
      <c r="R108" s="26" t="str">
        <f>IF(Q108="","",VLOOKUP(Q108,LISTAS!$F$5:$H$301,2,0))</f>
        <v/>
      </c>
      <c r="S108" s="26" t="str">
        <f>IF(Q108="","",VLOOKUP(Q108,LISTAS!$F$5:$I$301,4,0))</f>
        <v/>
      </c>
      <c r="T108" s="26"/>
      <c r="U108" s="26"/>
    </row>
    <row r="109" spans="2:21" ht="18" customHeight="1" thickBot="1" x14ac:dyDescent="0.3">
      <c r="B109" s="133"/>
      <c r="C109" s="86" t="str">
        <f>IF(C108="","",VLOOKUP(C108,LISTAS!$F$5:$H$301,2,0))</f>
        <v>COLÉGIO ARBOS - SÃO CAETANO DO SUL</v>
      </c>
      <c r="D109" s="132"/>
      <c r="E109" s="64"/>
      <c r="F109" s="62"/>
      <c r="G109" s="92"/>
      <c r="H109" s="62"/>
      <c r="I109" s="28"/>
      <c r="J109" s="23"/>
      <c r="K109" s="93"/>
      <c r="L109" s="27"/>
      <c r="O109" s="24"/>
      <c r="P109" s="25"/>
      <c r="Q109" s="26"/>
      <c r="R109" s="26" t="str">
        <f>IF(Q109="","",VLOOKUP(Q109,LISTAS!$F$5:$H$301,2,0))</f>
        <v/>
      </c>
      <c r="S109" s="26" t="str">
        <f>IF(Q109="","",VLOOKUP(Q109,LISTAS!$F$5:$I$301,4,0))</f>
        <v/>
      </c>
      <c r="T109" s="26"/>
      <c r="U109" s="26"/>
    </row>
    <row r="110" spans="2:21" ht="18" customHeight="1" thickBot="1" x14ac:dyDescent="0.3">
      <c r="B110" s="60"/>
      <c r="C110" s="90"/>
      <c r="D110" s="74"/>
      <c r="E110" s="76"/>
      <c r="F110" s="74"/>
      <c r="G110" s="93"/>
      <c r="H110" s="23"/>
      <c r="I110" s="28"/>
      <c r="J110" s="23"/>
      <c r="K110" s="93"/>
      <c r="L110" s="27"/>
      <c r="O110" s="24"/>
      <c r="P110" s="25"/>
      <c r="Q110" s="26"/>
      <c r="R110" s="26" t="str">
        <f>IF(Q110="","",VLOOKUP(Q110,LISTAS!$F$5:$H$301,2,0))</f>
        <v/>
      </c>
      <c r="S110" s="26" t="str">
        <f>IF(Q110="","",VLOOKUP(Q110,LISTAS!$F$5:$I$301,4,0))</f>
        <v/>
      </c>
      <c r="T110" s="26"/>
      <c r="U110" s="26"/>
    </row>
    <row r="111" spans="2:21" ht="18" customHeight="1" x14ac:dyDescent="0.25">
      <c r="B111" s="60"/>
      <c r="C111" s="90"/>
      <c r="D111" s="74"/>
      <c r="E111" s="76"/>
      <c r="F111" s="74"/>
      <c r="G111" s="85" t="str">
        <f>IF(D106&lt;&gt;"",IF(D108&lt;&gt;"",IF(D106=D108,"",IF(D106&gt;D108,C106,C108)),""),"")</f>
        <v>ENZO LACERDA BUCH AMOROSO</v>
      </c>
      <c r="H111" s="131">
        <v>1</v>
      </c>
      <c r="I111" s="65">
        <f>IF(H111&lt;&gt;"",H111,"")</f>
        <v>1</v>
      </c>
      <c r="J111" s="62" t="str">
        <f>IF(H111&lt;&gt;"",IF(G111="","",G111),"")</f>
        <v>ENZO LACERDA BUCH AMOROSO</v>
      </c>
      <c r="K111" s="92">
        <f>IF(I111&lt;&gt;"",IF(I113&lt;&gt;"",SMALL(I111:J113,1),""),"")</f>
        <v>0</v>
      </c>
      <c r="L111" s="27"/>
      <c r="O111" s="24"/>
      <c r="P111" s="25"/>
      <c r="Q111" s="26"/>
      <c r="R111" s="26" t="str">
        <f>IF(Q111="","",VLOOKUP(Q111,LISTAS!$F$5:$H$301,2,0))</f>
        <v/>
      </c>
      <c r="S111" s="26" t="str">
        <f>IF(Q111="","",VLOOKUP(Q111,LISTAS!$F$5:$I$301,4,0))</f>
        <v/>
      </c>
      <c r="T111" s="26"/>
      <c r="U111" s="26"/>
    </row>
    <row r="112" spans="2:21" ht="18" customHeight="1" thickBot="1" x14ac:dyDescent="0.3">
      <c r="B112" s="60"/>
      <c r="C112" s="90"/>
      <c r="D112" s="74"/>
      <c r="E112" s="76"/>
      <c r="F112" s="74"/>
      <c r="G112" s="86" t="str">
        <f>IF(G111="","",VLOOKUP(G111,LISTAS!$F$5:$H$301,2,0))</f>
        <v>COLEGIO HARMONIA</v>
      </c>
      <c r="H112" s="132"/>
      <c r="I112" s="66"/>
      <c r="J112" s="62"/>
      <c r="K112" s="92"/>
      <c r="L112" s="27"/>
      <c r="O112" s="24"/>
      <c r="P112" s="25"/>
      <c r="Q112" s="26"/>
      <c r="R112" s="26" t="str">
        <f>IF(Q112="","",VLOOKUP(Q112,LISTAS!$F$5:$H$301,2,0))</f>
        <v/>
      </c>
      <c r="S112" s="26" t="str">
        <f>IF(Q112="","",VLOOKUP(Q112,LISTAS!$F$5:$I$301,4,0))</f>
        <v/>
      </c>
      <c r="T112" s="26"/>
      <c r="U112" s="26"/>
    </row>
    <row r="113" spans="2:22" ht="18" customHeight="1" x14ac:dyDescent="0.25">
      <c r="B113" s="60"/>
      <c r="C113" s="90"/>
      <c r="D113" s="74"/>
      <c r="E113" s="76"/>
      <c r="F113" s="77"/>
      <c r="G113" s="85" t="str">
        <f>IF(D116&lt;&gt;"",IF(D118&lt;&gt;"",IF(D116=D118,"",IF(D116&gt;D118,C116,C118)),""),"")</f>
        <v>LUCAS VILLAR PALACIO</v>
      </c>
      <c r="H113" s="131">
        <v>0</v>
      </c>
      <c r="I113" s="66">
        <f>IF(H113&lt;&gt;"",H113,"")</f>
        <v>0</v>
      </c>
      <c r="J113" s="62" t="str">
        <f>IF(H113&lt;&gt;"",IF(G113="","",G113),"")</f>
        <v>LUCAS VILLAR PALACIO</v>
      </c>
      <c r="K113" s="92" t="str">
        <f>VLOOKUP(K111,I111:J113,2,0)</f>
        <v>LUCAS VILLAR PALACIO</v>
      </c>
      <c r="L113" s="27"/>
      <c r="O113" s="24"/>
      <c r="P113" s="25"/>
      <c r="Q113" s="26"/>
      <c r="R113" s="26" t="str">
        <f>IF(Q113="","",VLOOKUP(Q113,LISTAS!$F$5:$H$301,2,0))</f>
        <v/>
      </c>
      <c r="S113" s="26" t="str">
        <f>IF(Q113="","",VLOOKUP(Q113,LISTAS!$F$5:$I$301,4,0))</f>
        <v/>
      </c>
      <c r="T113" s="26"/>
      <c r="U113" s="26"/>
      <c r="V113" s="2"/>
    </row>
    <row r="114" spans="2:22" ht="18" customHeight="1" thickBot="1" x14ac:dyDescent="0.3">
      <c r="B114" s="60"/>
      <c r="C114" s="90"/>
      <c r="D114" s="74"/>
      <c r="E114" s="76"/>
      <c r="F114" s="74"/>
      <c r="G114" s="86" t="str">
        <f>IF(G113="","",VLOOKUP(G113,LISTAS!$F$5:$H$301,2,0))</f>
        <v>COLÉGIO ARBOS - SÃO CAETANO DO SUL</v>
      </c>
      <c r="H114" s="132"/>
      <c r="I114" s="62"/>
      <c r="J114" s="62"/>
      <c r="K114" s="92"/>
      <c r="L114" s="27"/>
      <c r="O114" s="24"/>
      <c r="P114" s="25"/>
      <c r="Q114" s="26"/>
      <c r="R114" s="26" t="str">
        <f>IF(Q114="","",VLOOKUP(Q114,LISTAS!$F$5:$H$301,2,0))</f>
        <v/>
      </c>
      <c r="S114" s="26" t="str">
        <f>IF(Q114="","",VLOOKUP(Q114,LISTAS!$F$5:$I$301,4,0))</f>
        <v/>
      </c>
      <c r="T114" s="26"/>
      <c r="U114" s="26"/>
      <c r="V114" s="2"/>
    </row>
    <row r="115" spans="2:22" ht="18" customHeight="1" thickBot="1" x14ac:dyDescent="0.3">
      <c r="B115" s="60"/>
      <c r="C115" s="90"/>
      <c r="D115" s="74"/>
      <c r="E115" s="76"/>
      <c r="F115" s="74"/>
      <c r="G115" s="90"/>
      <c r="H115" s="74"/>
      <c r="I115" s="74"/>
      <c r="J115" s="74"/>
      <c r="K115" s="90"/>
      <c r="L115" s="27"/>
      <c r="M115" s="2"/>
      <c r="N115" s="2"/>
      <c r="O115" s="24"/>
      <c r="P115" s="25"/>
      <c r="Q115" s="26"/>
      <c r="R115" s="26" t="str">
        <f>IF(Q115="","",VLOOKUP(Q115,LISTAS!$F$5:$H$301,2,0))</f>
        <v/>
      </c>
      <c r="S115" s="26" t="str">
        <f>IF(Q115="","",VLOOKUP(Q115,LISTAS!$F$5:$I$301,4,0))</f>
        <v/>
      </c>
      <c r="T115" s="26"/>
      <c r="U115" s="26"/>
    </row>
    <row r="116" spans="2:22" ht="18" customHeight="1" x14ac:dyDescent="0.25">
      <c r="B116" s="133">
        <v>18</v>
      </c>
      <c r="C116" s="85" t="s">
        <v>205</v>
      </c>
      <c r="D116" s="131">
        <v>1</v>
      </c>
      <c r="E116" s="65">
        <f>IF(D116&lt;&gt;"",D116,"")</f>
        <v>1</v>
      </c>
      <c r="F116" s="62" t="str">
        <f>IF(D116&lt;&gt;"",IF(C116="","",C116),"")</f>
        <v>LUCAS VILLAR PALACIO</v>
      </c>
      <c r="G116" s="92">
        <f>IF(E116&lt;&gt;"",IF(E118&lt;&gt;"",SMALL(E116:F118,1),""),"")</f>
        <v>0</v>
      </c>
      <c r="H116" s="74"/>
      <c r="I116" s="74"/>
      <c r="J116" s="74"/>
      <c r="K116" s="90"/>
      <c r="L116" s="27"/>
      <c r="M116" s="2"/>
      <c r="N116" s="2"/>
      <c r="O116" s="24"/>
      <c r="P116" s="25"/>
      <c r="Q116" s="26"/>
      <c r="R116" s="26" t="str">
        <f>IF(Q116="","",VLOOKUP(Q116,LISTAS!$F$5:$H$301,2,0))</f>
        <v/>
      </c>
      <c r="S116" s="26" t="str">
        <f>IF(Q116="","",VLOOKUP(Q116,LISTAS!$F$5:$I$301,4,0))</f>
        <v/>
      </c>
      <c r="T116" s="26"/>
      <c r="U116" s="26"/>
    </row>
    <row r="117" spans="2:22" ht="18" customHeight="1" thickBot="1" x14ac:dyDescent="0.3">
      <c r="B117" s="133"/>
      <c r="C117" s="86" t="str">
        <f>IF(C116="","",VLOOKUP(C116,LISTAS!$F$5:$H$301,2,0))</f>
        <v>COLÉGIO ARBOS - SÃO CAETANO DO SUL</v>
      </c>
      <c r="D117" s="132"/>
      <c r="E117" s="66"/>
      <c r="F117" s="62"/>
      <c r="G117" s="92"/>
      <c r="H117" s="74"/>
      <c r="I117" s="74"/>
      <c r="J117" s="74"/>
      <c r="K117" s="90"/>
      <c r="L117" s="27"/>
      <c r="O117" s="24"/>
      <c r="P117" s="25"/>
      <c r="Q117" s="26"/>
      <c r="R117" s="26" t="str">
        <f>IF(Q117="","",VLOOKUP(Q117,LISTAS!$F$5:$H$301,2,0))</f>
        <v/>
      </c>
      <c r="S117" s="26" t="str">
        <f>IF(Q117="","",VLOOKUP(Q117,LISTAS!$F$5:$I$301,4,0))</f>
        <v/>
      </c>
      <c r="T117" s="26"/>
      <c r="U117" s="26"/>
    </row>
    <row r="118" spans="2:22" ht="18" customHeight="1" x14ac:dyDescent="0.25">
      <c r="B118" s="133">
        <v>23</v>
      </c>
      <c r="C118" s="85" t="s">
        <v>145</v>
      </c>
      <c r="D118" s="131">
        <v>0</v>
      </c>
      <c r="E118" s="66">
        <f>IF(D118&lt;&gt;"",D118,"")</f>
        <v>0</v>
      </c>
      <c r="F118" s="62" t="str">
        <f>IF(D118&lt;&gt;"",IF(C118="","",C118),"")</f>
        <v>LUCAS KENZO IRIE KAJIMOTO</v>
      </c>
      <c r="G118" s="92" t="str">
        <f>VLOOKUP(G116,E116:F118,2,0)</f>
        <v>LUCAS KENZO IRIE KAJIMOTO</v>
      </c>
      <c r="H118" s="74"/>
      <c r="I118" s="74"/>
      <c r="J118" s="74"/>
      <c r="K118" s="90"/>
      <c r="L118" s="27"/>
      <c r="O118" s="24"/>
      <c r="P118" s="25"/>
      <c r="Q118" s="26"/>
      <c r="R118" s="26" t="str">
        <f>IF(Q118="","",VLOOKUP(Q118,LISTAS!$F$5:$H$301,2,0))</f>
        <v/>
      </c>
      <c r="S118" s="26" t="str">
        <f>IF(Q118="","",VLOOKUP(Q118,LISTAS!$F$5:$I$301,4,0))</f>
        <v/>
      </c>
      <c r="T118" s="26"/>
      <c r="U118" s="26"/>
    </row>
    <row r="119" spans="2:22" ht="18" customHeight="1" thickBot="1" x14ac:dyDescent="0.3">
      <c r="B119" s="133"/>
      <c r="C119" s="86" t="str">
        <f>IF(C118="","",VLOOKUP(C118,LISTAS!$F$5:$H$301,2,0))</f>
        <v>COLEGIO HARMONIA</v>
      </c>
      <c r="D119" s="132"/>
      <c r="E119" s="62"/>
      <c r="F119" s="62"/>
      <c r="G119" s="92"/>
      <c r="H119" s="74"/>
      <c r="I119" s="74"/>
      <c r="J119" s="74"/>
      <c r="K119" s="90"/>
      <c r="L119" s="78"/>
      <c r="O119" s="24"/>
      <c r="P119" s="25"/>
      <c r="Q119" s="26"/>
      <c r="R119" s="26" t="str">
        <f>IF(Q119="","",VLOOKUP(Q119,LISTAS!$F$5:$H$301,2,0))</f>
        <v/>
      </c>
      <c r="S119" s="26" t="str">
        <f>IF(Q119="","",VLOOKUP(Q119,LISTAS!$F$5:$I$301,4,0))</f>
        <v/>
      </c>
      <c r="T119" s="26"/>
      <c r="U119" s="26"/>
    </row>
    <row r="120" spans="2:22" ht="18" customHeight="1" x14ac:dyDescent="0.25">
      <c r="B120" s="60"/>
      <c r="C120" s="90"/>
      <c r="D120" s="74"/>
      <c r="E120" s="74"/>
      <c r="F120" s="74"/>
      <c r="G120" s="90"/>
      <c r="H120" s="74"/>
      <c r="I120" s="74"/>
      <c r="J120" s="74"/>
      <c r="K120" s="90"/>
      <c r="L120" s="78"/>
      <c r="O120" s="24"/>
      <c r="P120" s="25"/>
      <c r="Q120" s="26"/>
      <c r="R120" s="26" t="str">
        <f>IF(Q120="","",VLOOKUP(Q120,LISTAS!$F$5:$H$301,2,0))</f>
        <v/>
      </c>
      <c r="S120" s="26" t="str">
        <f>IF(Q120="","",VLOOKUP(Q120,LISTAS!$F$5:$I$301,4,0))</f>
        <v/>
      </c>
      <c r="T120" s="26"/>
      <c r="U120" s="26"/>
    </row>
    <row r="121" spans="2:22" ht="18" customHeight="1" x14ac:dyDescent="0.25">
      <c r="B121" s="59"/>
      <c r="O121" s="2"/>
      <c r="P121" s="2"/>
      <c r="Q121" s="2"/>
      <c r="R121" s="2"/>
      <c r="S121" s="2"/>
      <c r="T121" s="2"/>
      <c r="U121" s="2"/>
    </row>
    <row r="122" spans="2:22" ht="18" customHeight="1" x14ac:dyDescent="0.25">
      <c r="B122" s="59"/>
    </row>
    <row r="123" spans="2:22" ht="18" customHeight="1" x14ac:dyDescent="0.25">
      <c r="B123" s="59"/>
    </row>
    <row r="124" spans="2:22" ht="18" customHeight="1" x14ac:dyDescent="0.25">
      <c r="B124" s="59"/>
    </row>
    <row r="125" spans="2:22" ht="18" customHeight="1" x14ac:dyDescent="0.25">
      <c r="B125" s="59"/>
    </row>
    <row r="126" spans="2:22" ht="18" customHeight="1" x14ac:dyDescent="0.25">
      <c r="B126" s="59"/>
    </row>
    <row r="127" spans="2:22" ht="18" customHeight="1" x14ac:dyDescent="0.25">
      <c r="B127" s="59"/>
    </row>
    <row r="128" spans="2:22" ht="18" customHeight="1" x14ac:dyDescent="0.25">
      <c r="B128" s="59"/>
    </row>
    <row r="129" spans="2:12" ht="18" customHeight="1" x14ac:dyDescent="0.25">
      <c r="B129" s="59"/>
    </row>
    <row r="130" spans="2:12" ht="18" customHeight="1" x14ac:dyDescent="0.25">
      <c r="B130" s="59"/>
    </row>
    <row r="131" spans="2:12" ht="18" customHeight="1" x14ac:dyDescent="0.25">
      <c r="B131" s="59"/>
    </row>
    <row r="132" spans="2:12" ht="18" customHeight="1" x14ac:dyDescent="0.25">
      <c r="B132" s="59"/>
    </row>
    <row r="133" spans="2:12" ht="18" customHeight="1" x14ac:dyDescent="0.25">
      <c r="B133" s="59"/>
    </row>
    <row r="134" spans="2:12" ht="18" customHeight="1" x14ac:dyDescent="0.25">
      <c r="B134" s="59"/>
      <c r="C134" s="33"/>
      <c r="D134" s="2"/>
      <c r="E134" s="2"/>
      <c r="F134" s="2"/>
      <c r="G134" s="33"/>
      <c r="H134" s="2"/>
      <c r="I134" s="2"/>
      <c r="J134" s="2"/>
      <c r="K134" s="33"/>
      <c r="L134" s="2"/>
    </row>
    <row r="135" spans="2:12" ht="18" customHeight="1" x14ac:dyDescent="0.25">
      <c r="B135" s="59"/>
      <c r="C135" s="33"/>
      <c r="D135" s="2"/>
      <c r="E135" s="2"/>
      <c r="F135" s="2"/>
      <c r="G135" s="33"/>
      <c r="H135" s="2"/>
      <c r="I135" s="2"/>
      <c r="J135" s="2"/>
      <c r="K135" s="33"/>
      <c r="L135" s="2"/>
    </row>
    <row r="136" spans="2:12" ht="18" customHeight="1" x14ac:dyDescent="0.25">
      <c r="B136" s="59"/>
      <c r="C136" s="33"/>
      <c r="D136" s="2"/>
      <c r="E136" s="2"/>
      <c r="F136" s="2"/>
      <c r="G136" s="33"/>
      <c r="H136" s="2"/>
      <c r="I136" s="2"/>
      <c r="J136" s="2"/>
      <c r="K136" s="33"/>
      <c r="L136" s="2"/>
    </row>
    <row r="137" spans="2:12" ht="18" customHeight="1" x14ac:dyDescent="0.25">
      <c r="B137" s="59"/>
      <c r="C137" s="33"/>
      <c r="D137" s="2"/>
      <c r="E137" s="2"/>
      <c r="F137" s="2"/>
      <c r="G137" s="33"/>
      <c r="H137" s="2"/>
      <c r="I137" s="2"/>
      <c r="J137" s="2"/>
      <c r="K137" s="33"/>
      <c r="L137" s="2"/>
    </row>
    <row r="138" spans="2:12" ht="18" customHeight="1" x14ac:dyDescent="0.25">
      <c r="B138" s="59"/>
      <c r="C138" s="33"/>
      <c r="D138" s="2"/>
      <c r="E138" s="2"/>
      <c r="F138" s="2"/>
      <c r="G138" s="33"/>
      <c r="H138" s="2"/>
      <c r="I138" s="2"/>
      <c r="J138" s="2"/>
      <c r="K138" s="33"/>
      <c r="L138" s="2"/>
    </row>
    <row r="139" spans="2:12" ht="18" customHeight="1" x14ac:dyDescent="0.25">
      <c r="B139" s="59"/>
      <c r="C139" s="33"/>
      <c r="D139" s="2"/>
      <c r="E139" s="2"/>
      <c r="F139" s="2"/>
      <c r="G139" s="33"/>
      <c r="H139" s="2"/>
      <c r="I139" s="2"/>
      <c r="J139" s="2"/>
      <c r="K139" s="33"/>
      <c r="L139" s="2"/>
    </row>
    <row r="140" spans="2:12" ht="18" customHeight="1" x14ac:dyDescent="0.25">
      <c r="B140" s="59"/>
      <c r="C140" s="33"/>
      <c r="D140" s="2"/>
      <c r="E140" s="2"/>
      <c r="F140" s="2"/>
      <c r="G140" s="33"/>
      <c r="H140" s="2"/>
      <c r="I140" s="2"/>
      <c r="J140" s="2"/>
      <c r="K140" s="33"/>
      <c r="L140" s="2"/>
    </row>
    <row r="141" spans="2:12" ht="18" customHeight="1" x14ac:dyDescent="0.25">
      <c r="B141" s="59"/>
      <c r="C141" s="33"/>
      <c r="D141" s="2"/>
      <c r="E141" s="2"/>
      <c r="F141" s="2"/>
      <c r="G141" s="33"/>
      <c r="H141" s="2"/>
      <c r="I141" s="2"/>
      <c r="J141" s="2"/>
      <c r="K141" s="33"/>
      <c r="L141" s="2"/>
    </row>
    <row r="142" spans="2:12" ht="18" customHeight="1" x14ac:dyDescent="0.25">
      <c r="B142" s="59"/>
      <c r="C142" s="33"/>
      <c r="D142" s="2"/>
      <c r="E142" s="2"/>
      <c r="F142" s="2"/>
      <c r="G142" s="33"/>
      <c r="H142" s="2"/>
      <c r="I142" s="2"/>
      <c r="J142" s="2"/>
      <c r="K142" s="33"/>
      <c r="L142" s="2"/>
    </row>
    <row r="143" spans="2:12" ht="18" customHeight="1" x14ac:dyDescent="0.25">
      <c r="B143" s="59"/>
      <c r="C143" s="33"/>
      <c r="D143" s="2"/>
      <c r="E143" s="2"/>
      <c r="F143" s="2"/>
      <c r="G143" s="33"/>
      <c r="H143" s="2"/>
      <c r="I143" s="2"/>
      <c r="J143" s="2"/>
      <c r="K143" s="33"/>
      <c r="L143" s="2"/>
    </row>
    <row r="144" spans="2:12" ht="18" customHeight="1" x14ac:dyDescent="0.25">
      <c r="B144" s="59"/>
      <c r="C144" s="33"/>
      <c r="D144" s="2"/>
      <c r="E144" s="2"/>
      <c r="F144" s="2"/>
      <c r="G144" s="33"/>
      <c r="H144" s="2"/>
      <c r="I144" s="2"/>
      <c r="J144" s="2"/>
      <c r="K144" s="33"/>
      <c r="L144" s="2"/>
    </row>
    <row r="145" spans="2:12" ht="18" customHeight="1" x14ac:dyDescent="0.25">
      <c r="B145" s="59"/>
      <c r="C145" s="33"/>
      <c r="D145" s="2"/>
      <c r="E145" s="2"/>
      <c r="F145" s="2"/>
      <c r="G145" s="33"/>
      <c r="H145" s="2"/>
      <c r="I145" s="2"/>
      <c r="J145" s="2"/>
      <c r="K145" s="33"/>
      <c r="L145" s="2"/>
    </row>
    <row r="146" spans="2:12" ht="18" customHeight="1" x14ac:dyDescent="0.25">
      <c r="B146" s="59"/>
      <c r="C146" s="33"/>
      <c r="D146" s="2"/>
      <c r="E146" s="2"/>
      <c r="F146" s="2"/>
      <c r="G146" s="33"/>
      <c r="H146" s="2"/>
      <c r="I146" s="2"/>
      <c r="J146" s="2"/>
      <c r="K146" s="33"/>
      <c r="L146" s="2"/>
    </row>
    <row r="147" spans="2:12" ht="18" customHeight="1" x14ac:dyDescent="0.25">
      <c r="B147" s="59"/>
      <c r="C147" s="33"/>
      <c r="D147" s="2"/>
      <c r="E147" s="2"/>
      <c r="F147" s="2"/>
      <c r="G147" s="33"/>
      <c r="H147" s="2"/>
      <c r="I147" s="2"/>
      <c r="J147" s="2"/>
      <c r="K147" s="33"/>
      <c r="L147" s="2"/>
    </row>
    <row r="148" spans="2:12" ht="18" customHeight="1" x14ac:dyDescent="0.25">
      <c r="B148" s="59"/>
      <c r="C148" s="33"/>
      <c r="D148" s="2"/>
      <c r="E148" s="2"/>
      <c r="F148" s="2"/>
      <c r="G148" s="33"/>
      <c r="H148" s="2"/>
      <c r="I148" s="2"/>
      <c r="J148" s="2"/>
      <c r="K148" s="33"/>
      <c r="L148" s="2"/>
    </row>
    <row r="149" spans="2:12" ht="18" customHeight="1" x14ac:dyDescent="0.25">
      <c r="B149" s="59"/>
      <c r="C149" s="33"/>
      <c r="D149" s="2"/>
      <c r="E149" s="2"/>
      <c r="F149" s="2"/>
      <c r="G149" s="33"/>
      <c r="H149" s="2"/>
      <c r="I149" s="2"/>
      <c r="J149" s="2"/>
      <c r="K149" s="33"/>
      <c r="L149" s="2"/>
    </row>
    <row r="150" spans="2:12" ht="18" customHeight="1" x14ac:dyDescent="0.25">
      <c r="B150" s="59"/>
      <c r="C150" s="33"/>
      <c r="D150" s="2"/>
      <c r="E150" s="2"/>
      <c r="F150" s="2"/>
      <c r="G150" s="33"/>
      <c r="H150" s="2"/>
      <c r="I150" s="2"/>
      <c r="J150" s="2"/>
      <c r="K150" s="33"/>
      <c r="L150" s="2"/>
    </row>
    <row r="151" spans="2:12" ht="18" customHeight="1" x14ac:dyDescent="0.25"/>
    <row r="152" spans="2:12" ht="18" customHeight="1" x14ac:dyDescent="0.25"/>
    <row r="153" spans="2:12" ht="18" customHeight="1" x14ac:dyDescent="0.25"/>
    <row r="154" spans="2:12" ht="18" customHeight="1" x14ac:dyDescent="0.25"/>
    <row r="155" spans="2:12" ht="18" customHeight="1" x14ac:dyDescent="0.25"/>
    <row r="156" spans="2:12" ht="18" customHeight="1" x14ac:dyDescent="0.25"/>
    <row r="157" spans="2:12" ht="18" customHeight="1" x14ac:dyDescent="0.25"/>
    <row r="158" spans="2:12" ht="18" customHeight="1" x14ac:dyDescent="0.25"/>
    <row r="159" spans="2:12" ht="18" customHeight="1" x14ac:dyDescent="0.25"/>
    <row r="160" spans="2:12" ht="18" customHeight="1" x14ac:dyDescent="0.25"/>
    <row r="161" ht="18" customHeight="1" x14ac:dyDescent="0.25"/>
    <row r="162" ht="18" customHeight="1" x14ac:dyDescent="0.25"/>
  </sheetData>
  <mergeCells count="81">
    <mergeCell ref="B44:D44"/>
    <mergeCell ref="B83:D83"/>
    <mergeCell ref="B2:L4"/>
    <mergeCell ref="O2:U3"/>
    <mergeCell ref="B5:D5"/>
    <mergeCell ref="O5:P5"/>
    <mergeCell ref="B6:L6"/>
    <mergeCell ref="O6:U6"/>
    <mergeCell ref="L23:L24"/>
    <mergeCell ref="O7:P7"/>
    <mergeCell ref="B8:B9"/>
    <mergeCell ref="D8:D9"/>
    <mergeCell ref="B10:B11"/>
    <mergeCell ref="D10:D11"/>
    <mergeCell ref="H13:H14"/>
    <mergeCell ref="H33:H34"/>
    <mergeCell ref="H15:H16"/>
    <mergeCell ref="B18:B19"/>
    <mergeCell ref="D18:D19"/>
    <mergeCell ref="B20:B21"/>
    <mergeCell ref="D20:D21"/>
    <mergeCell ref="L25:L26"/>
    <mergeCell ref="B28:B29"/>
    <mergeCell ref="D28:D29"/>
    <mergeCell ref="B30:B31"/>
    <mergeCell ref="D30:D31"/>
    <mergeCell ref="H35:H36"/>
    <mergeCell ref="B38:B39"/>
    <mergeCell ref="D38:D39"/>
    <mergeCell ref="B40:B41"/>
    <mergeCell ref="D40:D41"/>
    <mergeCell ref="O45:U45"/>
    <mergeCell ref="O46:P46"/>
    <mergeCell ref="B47:B48"/>
    <mergeCell ref="D47:D48"/>
    <mergeCell ref="B49:B50"/>
    <mergeCell ref="D49:D50"/>
    <mergeCell ref="B45:L45"/>
    <mergeCell ref="H52:H53"/>
    <mergeCell ref="H54:H55"/>
    <mergeCell ref="B57:B58"/>
    <mergeCell ref="D57:D58"/>
    <mergeCell ref="B59:B60"/>
    <mergeCell ref="D59:D60"/>
    <mergeCell ref="L62:L63"/>
    <mergeCell ref="L64:L65"/>
    <mergeCell ref="B67:B68"/>
    <mergeCell ref="D67:D68"/>
    <mergeCell ref="B69:B70"/>
    <mergeCell ref="D69:D70"/>
    <mergeCell ref="H72:H73"/>
    <mergeCell ref="H74:H75"/>
    <mergeCell ref="B77:B78"/>
    <mergeCell ref="D77:D78"/>
    <mergeCell ref="B79:B80"/>
    <mergeCell ref="D79:D80"/>
    <mergeCell ref="O84:U84"/>
    <mergeCell ref="O85:P85"/>
    <mergeCell ref="B86:B87"/>
    <mergeCell ref="D86:D87"/>
    <mergeCell ref="H91:H92"/>
    <mergeCell ref="B88:B89"/>
    <mergeCell ref="D88:D89"/>
    <mergeCell ref="B84:L84"/>
    <mergeCell ref="H93:H94"/>
    <mergeCell ref="B96:B97"/>
    <mergeCell ref="D96:D97"/>
    <mergeCell ref="B98:B99"/>
    <mergeCell ref="D98:D99"/>
    <mergeCell ref="L101:L102"/>
    <mergeCell ref="L103:L104"/>
    <mergeCell ref="B106:B107"/>
    <mergeCell ref="D106:D107"/>
    <mergeCell ref="B108:B109"/>
    <mergeCell ref="D108:D109"/>
    <mergeCell ref="H111:H112"/>
    <mergeCell ref="H113:H114"/>
    <mergeCell ref="B116:B117"/>
    <mergeCell ref="D116:D117"/>
    <mergeCell ref="B118:B119"/>
    <mergeCell ref="D118:D119"/>
  </mergeCells>
  <pageMargins left="0.51181102362204722" right="0.51181102362204722" top="0.78740157480314965" bottom="0.78740157480314965" header="0.31496062992125984" footer="0.31496062992125984"/>
  <pageSetup paperSize="9" scale="21" orientation="landscape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LISTAS!$D$5:$D$6</xm:f>
          </x14:formula1>
          <xm:sqref>R5</xm:sqref>
        </x14:dataValidation>
        <x14:dataValidation type="list" allowBlank="1" showInputMessage="1" showErrorMessage="1" xr:uid="{00000000-0002-0000-0100-000001000000}">
          <x14:formula1>
            <xm:f>LISTAS!$F$5:$F$301</xm:f>
          </x14:formula1>
          <xm:sqref>C28 C118 C116 C106 C88 C86 C108 C96 C59 C79 C77 C67 C18 C10 C8 C30 C20 C98 C49 C47 C69 C57 C40 C38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>
    <tabColor rgb="FFFF66FF"/>
  </sheetPr>
  <dimension ref="B1:W162"/>
  <sheetViews>
    <sheetView showGridLines="0" topLeftCell="J34" zoomScale="85" zoomScaleNormal="85" workbookViewId="0">
      <selection activeCell="S59" sqref="S59"/>
    </sheetView>
  </sheetViews>
  <sheetFormatPr defaultColWidth="25.28515625" defaultRowHeight="16.5" x14ac:dyDescent="0.25"/>
  <cols>
    <col min="1" max="1" width="1.42578125" style="1" customWidth="1"/>
    <col min="2" max="2" width="3.140625" style="55" bestFit="1" customWidth="1"/>
    <col min="3" max="3" width="38.5703125" style="79" customWidth="1"/>
    <col min="4" max="4" width="7.7109375" style="1" customWidth="1"/>
    <col min="5" max="5" width="3.7109375" style="1" customWidth="1"/>
    <col min="6" max="6" width="9" style="1" bestFit="1" customWidth="1"/>
    <col min="7" max="7" width="38.7109375" style="79" customWidth="1"/>
    <col min="8" max="8" width="7.7109375" style="1" customWidth="1"/>
    <col min="9" max="9" width="3.7109375" style="1" customWidth="1"/>
    <col min="10" max="10" width="5.7109375" style="1" bestFit="1" customWidth="1"/>
    <col min="11" max="11" width="38.7109375" style="79" customWidth="1"/>
    <col min="12" max="12" width="7.7109375" style="1" customWidth="1"/>
    <col min="13" max="13" width="2.28515625" style="19" bestFit="1" customWidth="1"/>
    <col min="14" max="14" width="1.42578125" style="16" customWidth="1"/>
    <col min="15" max="15" width="9.7109375" style="1" customWidth="1"/>
    <col min="16" max="16" width="15.5703125" style="1" customWidth="1"/>
    <col min="17" max="17" width="39" style="1" customWidth="1"/>
    <col min="18" max="16384" width="25.28515625" style="1"/>
  </cols>
  <sheetData>
    <row r="1" spans="2:23" ht="7.5" customHeight="1" x14ac:dyDescent="0.25"/>
    <row r="2" spans="2:23" s="3" customFormat="1" ht="60.75" customHeight="1" x14ac:dyDescent="0.25"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20"/>
      <c r="N2" s="21"/>
      <c r="O2" s="120"/>
      <c r="P2" s="120"/>
      <c r="Q2" s="120"/>
      <c r="R2" s="120"/>
      <c r="S2" s="120"/>
      <c r="T2" s="120"/>
      <c r="U2" s="120"/>
    </row>
    <row r="3" spans="2:23" s="3" customFormat="1" ht="60.75" customHeight="1" x14ac:dyDescent="0.25"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20"/>
      <c r="N3" s="21"/>
      <c r="O3" s="120"/>
      <c r="P3" s="120"/>
      <c r="Q3" s="120"/>
      <c r="R3" s="120"/>
      <c r="S3" s="120"/>
      <c r="T3" s="120"/>
      <c r="U3" s="120"/>
      <c r="V3" s="1"/>
      <c r="W3" s="1"/>
    </row>
    <row r="4" spans="2:23" s="3" customFormat="1" ht="13.5" customHeight="1" x14ac:dyDescent="0.25"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20"/>
      <c r="N4" s="21"/>
      <c r="O4" s="4"/>
      <c r="P4" s="4"/>
      <c r="Q4" s="4"/>
      <c r="R4" s="4"/>
      <c r="S4" s="4"/>
      <c r="T4" s="4"/>
      <c r="U4" s="4"/>
    </row>
    <row r="5" spans="2:23" s="3" customFormat="1" ht="30" customHeight="1" x14ac:dyDescent="0.25">
      <c r="B5" s="117" t="s">
        <v>12</v>
      </c>
      <c r="C5" s="117"/>
      <c r="D5" s="118"/>
      <c r="G5" s="87"/>
      <c r="K5" s="87"/>
      <c r="M5" s="20"/>
      <c r="N5" s="21"/>
      <c r="O5" s="121" t="s">
        <v>12</v>
      </c>
      <c r="P5" s="122"/>
      <c r="Q5" s="5" t="s">
        <v>13</v>
      </c>
      <c r="R5" s="6" t="s">
        <v>14</v>
      </c>
      <c r="T5" s="4"/>
      <c r="U5" s="4"/>
    </row>
    <row r="6" spans="2:23" ht="30" customHeight="1" x14ac:dyDescent="0.25">
      <c r="B6" s="123" t="s">
        <v>21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O6" s="123" t="s">
        <v>21</v>
      </c>
      <c r="P6" s="123"/>
      <c r="Q6" s="123"/>
      <c r="R6" s="123"/>
      <c r="S6" s="123"/>
      <c r="T6" s="123"/>
      <c r="U6" s="123"/>
    </row>
    <row r="7" spans="2:23" ht="28.5" customHeight="1" thickBot="1" x14ac:dyDescent="0.3">
      <c r="B7" s="56"/>
      <c r="C7" s="80"/>
      <c r="D7" s="54"/>
      <c r="E7" s="54"/>
      <c r="F7" s="54"/>
      <c r="G7" s="88"/>
      <c r="H7" s="7"/>
      <c r="I7" s="7"/>
      <c r="J7" s="7"/>
      <c r="K7" s="88"/>
      <c r="L7" s="8"/>
      <c r="O7" s="124" t="s">
        <v>3</v>
      </c>
      <c r="P7" s="125"/>
      <c r="Q7" s="9" t="s">
        <v>15</v>
      </c>
      <c r="R7" s="9" t="s">
        <v>0</v>
      </c>
      <c r="S7" s="9" t="s">
        <v>16</v>
      </c>
      <c r="T7" s="9" t="s">
        <v>17</v>
      </c>
      <c r="U7" s="9" t="s">
        <v>18</v>
      </c>
    </row>
    <row r="8" spans="2:23" ht="18" customHeight="1" x14ac:dyDescent="0.25">
      <c r="B8" s="116">
        <v>1</v>
      </c>
      <c r="C8" s="81" t="s">
        <v>129</v>
      </c>
      <c r="D8" s="114">
        <v>1</v>
      </c>
      <c r="E8" s="39">
        <f>IF(D8&lt;&gt;"",D8,"")</f>
        <v>1</v>
      </c>
      <c r="F8" s="39" t="str">
        <f>IF(D8&lt;&gt;"",IF(C8="","",C8),"")</f>
        <v>LAÍS DIAS BERGAMIM</v>
      </c>
      <c r="G8" s="80">
        <f>IF(E8&lt;&gt;"",IF(E10&lt;&gt;"",SMALL(E8:F10,1),""),"")</f>
        <v>0</v>
      </c>
      <c r="H8" s="10"/>
      <c r="I8" s="10"/>
      <c r="J8" s="10"/>
      <c r="K8" s="89"/>
      <c r="L8" s="14"/>
      <c r="O8" s="11">
        <f>IF(Q8&lt;&gt;"",1,"")</f>
        <v>1</v>
      </c>
      <c r="P8" s="12" t="str">
        <f>IF(O8&lt;&gt;"","LUGAR","")</f>
        <v>LUGAR</v>
      </c>
      <c r="Q8" s="13" t="str">
        <f>IF(L23&lt;&gt;"",IF(L25&lt;&gt;"",IF(L23=L25,"",IF(L23&gt;L25,K23,K25)),""),"")</f>
        <v>EVELIN BELTRAMINI BEZERRA</v>
      </c>
      <c r="R8" s="13" t="str">
        <f>IF(Q8="","",VLOOKUP(Q8,LISTAS!$F$5:$H$301,2,0))</f>
        <v>COLÉGIO ARBOS - SANTO ANDRÉ</v>
      </c>
      <c r="S8" s="13">
        <f>IF(Q8="","",VLOOKUP(Q8,LISTAS!$F$5:$I$301,4,0))</f>
        <v>0</v>
      </c>
      <c r="T8" s="13">
        <f t="shared" ref="T8:T42" si="0">IF(O8="","",IF(O8=1,400,IF(O8=2,340,IF(O8=3,300,IF(O8=4,280,IF(O8=5,270,IF(O8=6,260,IF(O8=7,250,IF(O8=8,240,IF(O8=9,200,IF(O8=10,200,IF(O8=11,200,IF(O8=12,200,IF(O8=13,200,IF(O8=14,200,IF(O8=15,200,IF(O8=16,200,IF(O8&gt;16,"",""))))))))))))))))))</f>
        <v>400</v>
      </c>
      <c r="U8" s="13">
        <f>IF(O8="","",IF($R$5="NÃO","",IF(O8=1,400,IF(O8=2,340,IF(O8=3,300,IF(O8=4,280,IF(O8=5,270,IF(O8=6,260,IF(O8=7,250,IF(O8=8,240,IF(O8=9,200,IF(O8=10,200,IF(O8=11,200,IF(O8=12,200,IF(O8=13,200,IF(O8=14,200,IF(O8=15,200,IF(O8=16,200,IF(O8&gt;16,"","")))))))))))))))))))</f>
        <v>400</v>
      </c>
    </row>
    <row r="9" spans="2:23" ht="18" customHeight="1" thickBot="1" x14ac:dyDescent="0.3">
      <c r="B9" s="116"/>
      <c r="C9" s="82" t="str">
        <f>IF(C8="","",VLOOKUP(C8,LISTAS!$F$5:$H$301,2,0))</f>
        <v>COLEGIO HARMONIA</v>
      </c>
      <c r="D9" s="115"/>
      <c r="E9" s="39"/>
      <c r="F9" s="39"/>
      <c r="G9" s="80"/>
      <c r="H9" s="10"/>
      <c r="I9" s="10"/>
      <c r="J9" s="10"/>
      <c r="K9" s="89"/>
      <c r="L9" s="14"/>
      <c r="O9" s="11">
        <f>IF(Q9&lt;&gt;"",1+COUNTIF(O8,"1"),"")</f>
        <v>2</v>
      </c>
      <c r="P9" s="12" t="str">
        <f t="shared" ref="P9:P23" si="1">IF(O9&lt;&gt;"","LUGAR","")</f>
        <v>LUGAR</v>
      </c>
      <c r="Q9" s="13" t="str">
        <f>IF(L23&lt;&gt;"",IF(L25&lt;&gt;"",IF(L23=L25,"",IF(L23&lt;L25,K23,K25)),""),"")</f>
        <v>ISABELA OLIVEIRA</v>
      </c>
      <c r="R9" s="13" t="str">
        <f>IF(Q9="","",VLOOKUP(Q9,LISTAS!$F$5:$H$301,2,0))</f>
        <v>COLÉGIO ARBOS - SÃO BERNARDO DO CAMPO</v>
      </c>
      <c r="S9" s="13">
        <f>IF(Q9="","",VLOOKUP(Q9,LISTAS!$F$5:$I$301,4,0))</f>
        <v>0</v>
      </c>
      <c r="T9" s="13">
        <f t="shared" si="0"/>
        <v>340</v>
      </c>
      <c r="U9" s="13">
        <f t="shared" ref="U9:U42" si="2">IF(O9="","",IF($R$5="NÃO","",IF(O9=1,400,IF(O9=2,340,IF(O9=3,300,IF(O9=4,280,IF(O9=5,270,IF(O9=6,260,IF(O9=7,250,IF(O9=8,240,IF(O9=9,200,IF(O9=10,200,IF(O9=11,200,IF(O9=12,200,IF(O9=13,200,IF(O9=14,200,IF(O9=15,200,IF(O9=16,200,IF(O9&gt;16,"","")))))))))))))))))))</f>
        <v>340</v>
      </c>
    </row>
    <row r="10" spans="2:23" ht="18" customHeight="1" x14ac:dyDescent="0.25">
      <c r="B10" s="113">
        <v>8</v>
      </c>
      <c r="C10" s="81" t="s">
        <v>157</v>
      </c>
      <c r="D10" s="114">
        <v>0</v>
      </c>
      <c r="E10" s="40">
        <f>IF(D10&lt;&gt;"",D10,"")</f>
        <v>0</v>
      </c>
      <c r="F10" s="39" t="str">
        <f>IF(D10&lt;&gt;"",IF(C10="","",C10),"")</f>
        <v>MARINA INNOCENTE</v>
      </c>
      <c r="G10" s="80" t="str">
        <f>VLOOKUP(G8,E8:F10,2,0)</f>
        <v>MARINA INNOCENTE</v>
      </c>
      <c r="H10" s="10"/>
      <c r="I10" s="10"/>
      <c r="J10" s="10"/>
      <c r="K10" s="89"/>
      <c r="L10" s="14"/>
      <c r="O10" s="11">
        <f>IF(Q10&lt;&gt;"",1+COUNTIF(O8:O9,"1")+COUNTIF(O8:O9,"2"),"")</f>
        <v>3</v>
      </c>
      <c r="P10" s="12" t="str">
        <f t="shared" si="1"/>
        <v>LUGAR</v>
      </c>
      <c r="Q10" s="17" t="str">
        <f>IF(Q8&lt;&gt;"",IF(G13=Q8,G15,IF(G15=Q8,G13,IF(G33=Q8,G35,IF(G35=Q8,G33)))),"")</f>
        <v>MARIA LUIZA ALMEIDA SEGURA DE LA TORRE</v>
      </c>
      <c r="R10" s="13" t="str">
        <f>IF(Q10="","",VLOOKUP(Q10,LISTAS!$F$5:$H$301,2,0))</f>
        <v>COLEGIO HARMONIA</v>
      </c>
      <c r="S10" s="13">
        <f>IF(Q10="","",VLOOKUP(Q10,LISTAS!$F$5:$I$301,4,0))</f>
        <v>0</v>
      </c>
      <c r="T10" s="13">
        <f t="shared" si="0"/>
        <v>300</v>
      </c>
      <c r="U10" s="13">
        <f t="shared" si="2"/>
        <v>300</v>
      </c>
    </row>
    <row r="11" spans="2:23" ht="18" customHeight="1" thickBot="1" x14ac:dyDescent="0.3">
      <c r="B11" s="113"/>
      <c r="C11" s="82" t="str">
        <f>IF(C10="","",VLOOKUP(C10,LISTAS!$F$5:$H$301,2,0))</f>
        <v>LICEU JARDIM</v>
      </c>
      <c r="D11" s="115"/>
      <c r="E11" s="41"/>
      <c r="F11" s="39"/>
      <c r="G11" s="80"/>
      <c r="H11" s="10"/>
      <c r="I11" s="10"/>
      <c r="J11" s="10"/>
      <c r="K11" s="89"/>
      <c r="L11" s="14"/>
      <c r="O11" s="11">
        <f>IF(Q11&lt;&gt;"",1+COUNTIF(O8:O10,"1")+COUNTIF(O8:O10,"2")+COUNTIF(O8:O10,"3"),"")</f>
        <v>4</v>
      </c>
      <c r="P11" s="12" t="str">
        <f t="shared" si="1"/>
        <v>LUGAR</v>
      </c>
      <c r="Q11" s="17" t="str">
        <f>IF(Q9&lt;&gt;"",IF(G13=Q9,G15,IF(G15=Q9,G13,IF(G33=Q9,G35,IF(G35=Q9,G33)))),"")</f>
        <v>LAÍS DIAS BERGAMIM</v>
      </c>
      <c r="R11" s="13" t="str">
        <f>IF(Q11="","",VLOOKUP(Q11,LISTAS!$F$5:$H$301,2,0))</f>
        <v>COLEGIO HARMONIA</v>
      </c>
      <c r="S11" s="13">
        <f>IF(Q11="","",VLOOKUP(Q11,LISTAS!$F$5:$I$301,4,0))</f>
        <v>0</v>
      </c>
      <c r="T11" s="13">
        <f t="shared" si="0"/>
        <v>280</v>
      </c>
      <c r="U11" s="13">
        <f t="shared" si="2"/>
        <v>280</v>
      </c>
    </row>
    <row r="12" spans="2:23" ht="18" customHeight="1" thickBot="1" x14ac:dyDescent="0.3">
      <c r="B12" s="57"/>
      <c r="C12" s="80"/>
      <c r="D12" s="39"/>
      <c r="E12" s="41"/>
      <c r="F12" s="39"/>
      <c r="G12" s="80"/>
      <c r="H12" s="10"/>
      <c r="I12" s="10"/>
      <c r="J12" s="10"/>
      <c r="K12" s="89"/>
      <c r="L12" s="14"/>
      <c r="O12" s="11">
        <f>IF(Q12&lt;&gt;"",1+COUNTIF(O8:O11,"1")+COUNTIF(O8:O11,"2")+COUNTIF(O8:O11,"3")+COUNTIF(O8:O11,"4"),"")</f>
        <v>5</v>
      </c>
      <c r="P12" s="12" t="str">
        <f t="shared" si="1"/>
        <v>LUGAR</v>
      </c>
      <c r="Q12" s="17" t="str">
        <f>IF(Q8&lt;&gt;"",IF(C8=Q8,C10,IF(C10=Q8,C8,IF(C18=Q8,C20,IF(C20=Q8,C18,IF(C28=Q8,C30,IF(C30=Q8,C28,IF(C38=Q8,C40,IF(C40=Q8,C38)))))))),"")</f>
        <v>LARISSA TIEMI KOBAYASHI BASSANI</v>
      </c>
      <c r="R12" s="13" t="str">
        <f>IF(Q12="","",VLOOKUP(Q12,LISTAS!$F$5:$H$301,2,0))</f>
        <v>COLEGIO HARMONIA</v>
      </c>
      <c r="S12" s="13">
        <f>IF(Q12="","",VLOOKUP(Q12,LISTAS!$F$5:$I$301,4,0))</f>
        <v>0</v>
      </c>
      <c r="T12" s="13">
        <f t="shared" si="0"/>
        <v>270</v>
      </c>
      <c r="U12" s="13">
        <f t="shared" si="2"/>
        <v>270</v>
      </c>
    </row>
    <row r="13" spans="2:23" ht="18" customHeight="1" x14ac:dyDescent="0.25">
      <c r="B13" s="57"/>
      <c r="C13" s="80"/>
      <c r="D13" s="39"/>
      <c r="E13" s="41"/>
      <c r="F13" s="39"/>
      <c r="G13" s="81" t="str">
        <f>IF(D8&lt;&gt;"",IF(D10&lt;&gt;"",IF(D8=D10,"",IF(D8&gt;D10,C8,C10)),""),"")</f>
        <v>LAÍS DIAS BERGAMIM</v>
      </c>
      <c r="H13" s="114">
        <v>0</v>
      </c>
      <c r="I13" s="39">
        <f>IF(H13&lt;&gt;"",H13,"")</f>
        <v>0</v>
      </c>
      <c r="J13" s="39" t="str">
        <f>IF(H13&lt;&gt;"",IF(G13="","",G13),"")</f>
        <v>LAÍS DIAS BERGAMIM</v>
      </c>
      <c r="K13" s="80">
        <f>IF(I13&lt;&gt;"",IF(I15&lt;&gt;"",SMALL(I13:J15,1),""),"")</f>
        <v>0</v>
      </c>
      <c r="L13" s="14"/>
      <c r="O13" s="11">
        <f>IF(Q13&lt;&gt;"",1+COUNTIF(O8:O12,"1")+COUNTIF(O8:O12,"2")+COUNTIF(O8:O12,"3")+COUNTIF(O8:O12,"4")+COUNTIF(O8:O12,"5"),"")</f>
        <v>6</v>
      </c>
      <c r="P13" s="12" t="str">
        <f t="shared" si="1"/>
        <v>LUGAR</v>
      </c>
      <c r="Q13" s="17" t="str">
        <f>IF(Q9&lt;&gt;"",IF(C8=Q9,C10,IF(C10=Q9,C8,IF(C18=Q9,C20,IF(C20=Q9,C18,IF(C28=Q9,C30,IF(C30=Q9,C28,IF(C38=Q9,C40,IF(C40=Q9,C38)))))))),"")</f>
        <v>RAÍSSA PACHECO MACHADO</v>
      </c>
      <c r="R13" s="13" t="str">
        <f>IF(Q13="","",VLOOKUP(Q13,LISTAS!$F$5:$H$301,2,0))</f>
        <v>GRUPO FÊNIX DE EDUCAÇÃO</v>
      </c>
      <c r="S13" s="13">
        <f>IF(Q13="","",VLOOKUP(Q13,LISTAS!$F$5:$I$301,4,0))</f>
        <v>0</v>
      </c>
      <c r="T13" s="13">
        <f t="shared" si="0"/>
        <v>260</v>
      </c>
      <c r="U13" s="13">
        <f t="shared" si="2"/>
        <v>260</v>
      </c>
    </row>
    <row r="14" spans="2:23" ht="18" customHeight="1" thickBot="1" x14ac:dyDescent="0.3">
      <c r="B14" s="57"/>
      <c r="C14" s="80"/>
      <c r="D14" s="39"/>
      <c r="E14" s="41"/>
      <c r="F14" s="39"/>
      <c r="G14" s="82" t="str">
        <f>IF(G13="","",VLOOKUP(G13,LISTAS!$F$5:$H$301,2,0))</f>
        <v>COLEGIO HARMONIA</v>
      </c>
      <c r="H14" s="115"/>
      <c r="I14" s="39"/>
      <c r="J14" s="39"/>
      <c r="K14" s="80"/>
      <c r="L14" s="14"/>
      <c r="O14" s="11">
        <f>IF(Q14&lt;&gt;"",1+COUNTIF(O8:O13,"1")+COUNTIF(O8:O13,"2")+COUNTIF(O8:O13,"3")+COUNTIF(O8:O13,"4")+COUNTIF(O8:O13,"5")+COUNTIF(O8:O13,"6"),"")</f>
        <v>7</v>
      </c>
      <c r="P14" s="12" t="str">
        <f t="shared" si="1"/>
        <v>LUGAR</v>
      </c>
      <c r="Q14" s="17" t="str">
        <f>IF(Q10&lt;&gt;"",IF(C8=Q10,C10,IF(C10=Q10,C8,IF(C18=Q10,C20,IF(C20=Q10,C18,IF(C28=Q10,C30,IF(C30=Q10,C28,IF(C38=Q10,C40,IF(C40=Q10,C38)))))))),"")</f>
        <v>LUIZA FASOLI</v>
      </c>
      <c r="R14" s="13" t="str">
        <f>IF(Q14="","",VLOOKUP(Q14,LISTAS!$F$5:$H$301,2,0))</f>
        <v>LICEU JARDIM</v>
      </c>
      <c r="S14" s="13">
        <f>IF(Q14="","",VLOOKUP(Q14,LISTAS!$F$5:$I$301,4,0))</f>
        <v>0</v>
      </c>
      <c r="T14" s="13">
        <f t="shared" si="0"/>
        <v>250</v>
      </c>
      <c r="U14" s="13">
        <f t="shared" si="2"/>
        <v>250</v>
      </c>
    </row>
    <row r="15" spans="2:23" ht="18" customHeight="1" x14ac:dyDescent="0.25">
      <c r="B15" s="57"/>
      <c r="C15" s="80"/>
      <c r="D15" s="39"/>
      <c r="E15" s="41"/>
      <c r="F15" s="42"/>
      <c r="G15" s="81" t="str">
        <f>IF(D18&lt;&gt;"",IF(D20&lt;&gt;"",IF(D18=D20,"",IF(D18&gt;D20,C18,C20)),""),"")</f>
        <v>ISABELA OLIVEIRA</v>
      </c>
      <c r="H15" s="114">
        <v>1</v>
      </c>
      <c r="I15" s="40">
        <f>IF(H15&lt;&gt;"",H15,"")</f>
        <v>1</v>
      </c>
      <c r="J15" s="39" t="str">
        <f>IF(H15&lt;&gt;"",IF(G15="","",G15),"")</f>
        <v>ISABELA OLIVEIRA</v>
      </c>
      <c r="K15" s="80" t="str">
        <f>VLOOKUP(K13,I13:J15,2,0)</f>
        <v>LAÍS DIAS BERGAMIM</v>
      </c>
      <c r="L15" s="14"/>
      <c r="O15" s="11">
        <f>IF(Q15&lt;&gt;"",1+COUNTIF(O8:O14,"1")+COUNTIF(O8:O14,"2")+COUNTIF(O8:O14,"3")+COUNTIF(O8:O14,"4")+COUNTIF(O8:O14,"5")+COUNTIF(O8:O14,"6")+COUNTIF(O8:O14,"7"),"")</f>
        <v>8</v>
      </c>
      <c r="P15" s="12" t="str">
        <f t="shared" si="1"/>
        <v>LUGAR</v>
      </c>
      <c r="Q15" s="17" t="str">
        <f>IF(Q11&lt;&gt;"",IF(C8=Q11,C10,IF(C10=Q11,C8,IF(C18=Q11,C20,IF(C20=Q11,C18,IF(C28=Q11,C30,IF(C30=Q11,C28,IF(C38=Q11,C40,IF(C40=Q11,C38)))))))),"")</f>
        <v>MARINA INNOCENTE</v>
      </c>
      <c r="R15" s="13" t="str">
        <f>IF(Q15="","",VLOOKUP(Q15,LISTAS!$F$5:$H$301,2,0))</f>
        <v>LICEU JARDIM</v>
      </c>
      <c r="S15" s="13">
        <f>IF(Q15="","",VLOOKUP(Q15,LISTAS!$F$5:$I$301,4,0))</f>
        <v>0</v>
      </c>
      <c r="T15" s="13">
        <f t="shared" si="0"/>
        <v>240</v>
      </c>
      <c r="U15" s="13">
        <f t="shared" si="2"/>
        <v>240</v>
      </c>
    </row>
    <row r="16" spans="2:23" ht="18" customHeight="1" thickBot="1" x14ac:dyDescent="0.3">
      <c r="B16" s="57"/>
      <c r="C16" s="80"/>
      <c r="D16" s="39"/>
      <c r="E16" s="41"/>
      <c r="F16" s="39"/>
      <c r="G16" s="82" t="str">
        <f>IF(G15="","",VLOOKUP(G15,LISTAS!$F$5:$H$301,2,0))</f>
        <v>COLÉGIO ARBOS - SÃO BERNARDO DO CAMPO</v>
      </c>
      <c r="H16" s="115"/>
      <c r="I16" s="41"/>
      <c r="J16" s="39"/>
      <c r="K16" s="80"/>
      <c r="L16" s="14"/>
      <c r="O16" s="11" t="str">
        <f>IF(Q16&lt;&gt;"",1+COUNTIF(O8:O15,"1")+COUNTIF(O8:O15,"2")+COUNTIF(O8:O15,"3")+COUNTIF(O8:O15,"4")+COUNTIF(O8:O15,"5")+COUNTIF(O8:O15,"6")+COUNTIF(O8:O15,"7")+COUNTIF(O8:O15,"8"),"")</f>
        <v/>
      </c>
      <c r="P16" s="12" t="str">
        <f t="shared" si="1"/>
        <v/>
      </c>
      <c r="Q16" s="17"/>
      <c r="R16" s="13" t="str">
        <f>IF(Q16="","",VLOOKUP(Q16,LISTAS!$F$5:$H$301,2,0))</f>
        <v/>
      </c>
      <c r="S16" s="13" t="str">
        <f>IF(Q16="","",VLOOKUP(Q16,LISTAS!$F$5:$I$301,4,0))</f>
        <v/>
      </c>
      <c r="T16" s="13" t="str">
        <f t="shared" si="0"/>
        <v/>
      </c>
      <c r="U16" s="13" t="str">
        <f t="shared" si="2"/>
        <v/>
      </c>
    </row>
    <row r="17" spans="2:21" ht="18" customHeight="1" thickBot="1" x14ac:dyDescent="0.3">
      <c r="B17" s="57"/>
      <c r="C17" s="80"/>
      <c r="D17" s="39"/>
      <c r="E17" s="41"/>
      <c r="F17" s="39"/>
      <c r="G17" s="89"/>
      <c r="H17" s="10"/>
      <c r="I17" s="41"/>
      <c r="J17" s="39"/>
      <c r="K17" s="80"/>
      <c r="L17" s="14"/>
      <c r="O17" s="11" t="str">
        <f>IF(Q17&lt;&gt;"",1+COUNTIF(O8:O16,"1")+COUNTIF(O8:O16,"2")+COUNTIF(O8:O16,"3")+COUNTIF(O8:O16,"4")+COUNTIF(O8:O16,"5")+COUNTIF(O8:O16,"6")+COUNTIF(O8:O16,"7")+COUNTIF(O8:O16,"8")+COUNTIF(O8:O16,"9"),"")</f>
        <v/>
      </c>
      <c r="P17" s="12" t="str">
        <f t="shared" si="1"/>
        <v/>
      </c>
      <c r="Q17" s="17"/>
      <c r="R17" s="13" t="str">
        <f>IF(Q17="","",VLOOKUP(Q17,LISTAS!$F$5:$H$301,2,0))</f>
        <v/>
      </c>
      <c r="S17" s="13" t="str">
        <f>IF(Q17="","",VLOOKUP(Q17,LISTAS!$F$5:$I$301,4,0))</f>
        <v/>
      </c>
      <c r="T17" s="13" t="str">
        <f t="shared" si="0"/>
        <v/>
      </c>
      <c r="U17" s="13" t="str">
        <f t="shared" si="2"/>
        <v/>
      </c>
    </row>
    <row r="18" spans="2:21" ht="18" customHeight="1" x14ac:dyDescent="0.25">
      <c r="B18" s="113">
        <v>4</v>
      </c>
      <c r="C18" s="81" t="s">
        <v>110</v>
      </c>
      <c r="D18" s="114">
        <v>1</v>
      </c>
      <c r="E18" s="43">
        <f>IF(D18&lt;&gt;"",D18,"")</f>
        <v>1</v>
      </c>
      <c r="F18" s="39" t="str">
        <f>IF(D18&lt;&gt;"",IF(C18="","",C18),"")</f>
        <v>ISABELA OLIVEIRA</v>
      </c>
      <c r="G18" s="80">
        <f>IF(E18&lt;&gt;"",IF(E20&lt;&gt;"",SMALL(E18:F20,1),""),"")</f>
        <v>0</v>
      </c>
      <c r="H18" s="10"/>
      <c r="I18" s="15"/>
      <c r="J18" s="10"/>
      <c r="K18" s="89"/>
      <c r="L18" s="14"/>
      <c r="O18" s="11" t="str">
        <f>IF(Q18&lt;&gt;"",1+COUNTIF(O8:O17,"1")+COUNTIF(O8:O17,"2")+COUNTIF(O8:O17,"3")+COUNTIF(O8:O17,"4")+COUNTIF(O8:O17,"5")+COUNTIF(O8:O17,"6")+COUNTIF(O8:O17,"7")+COUNTIF(O8:O17,"8")+COUNTIF(O8:O17,"9")+COUNTIF(O8:O17,"10"),"")</f>
        <v/>
      </c>
      <c r="P18" s="12" t="str">
        <f t="shared" si="1"/>
        <v/>
      </c>
      <c r="Q18" s="17"/>
      <c r="R18" s="13" t="str">
        <f>IF(Q18="","",VLOOKUP(Q18,LISTAS!$F$5:$H$301,2,0))</f>
        <v/>
      </c>
      <c r="S18" s="13" t="str">
        <f>IF(Q18="","",VLOOKUP(Q18,LISTAS!$F$5:$I$301,4,0))</f>
        <v/>
      </c>
      <c r="T18" s="13" t="str">
        <f t="shared" si="0"/>
        <v/>
      </c>
      <c r="U18" s="13" t="str">
        <f t="shared" si="2"/>
        <v/>
      </c>
    </row>
    <row r="19" spans="2:21" ht="18" customHeight="1" thickBot="1" x14ac:dyDescent="0.3">
      <c r="B19" s="113"/>
      <c r="C19" s="82" t="str">
        <f>IF(C18="","",VLOOKUP(C18,LISTAS!$F$5:$H$301,2,0))</f>
        <v>COLÉGIO ARBOS - SÃO BERNARDO DO CAMPO</v>
      </c>
      <c r="D19" s="115"/>
      <c r="E19" s="44"/>
      <c r="F19" s="39"/>
      <c r="G19" s="80"/>
      <c r="H19" s="10"/>
      <c r="I19" s="15"/>
      <c r="J19" s="10"/>
      <c r="K19" s="89"/>
      <c r="L19" s="14"/>
      <c r="O19" s="11" t="str">
        <f>IF(Q19&lt;&gt;"",1+COUNTIF(O8:O18,"1")+COUNTIF(O8:O18,"2")+COUNTIF(O8:O18,"3")+COUNTIF(O8:O18,"4")+COUNTIF(O8:O18,"5")+COUNTIF(O8:O18,"6")+COUNTIF(O8:O18,"7")+COUNTIF(O8:O18,"8")+COUNTIF(O8:O18,"9")+COUNTIF(O8:O18,"10")+COUNTIF(O8:O18,"11"),"")</f>
        <v/>
      </c>
      <c r="P19" s="12" t="str">
        <f t="shared" si="1"/>
        <v/>
      </c>
      <c r="Q19" s="17"/>
      <c r="R19" s="13" t="str">
        <f>IF(Q19="","",VLOOKUP(Q19,LISTAS!$F$5:$H$301,2,0))</f>
        <v/>
      </c>
      <c r="S19" s="13" t="str">
        <f>IF(Q19="","",VLOOKUP(Q19,LISTAS!$F$5:$I$301,4,0))</f>
        <v/>
      </c>
      <c r="T19" s="13" t="str">
        <f t="shared" si="0"/>
        <v/>
      </c>
      <c r="U19" s="13" t="str">
        <f t="shared" si="2"/>
        <v/>
      </c>
    </row>
    <row r="20" spans="2:21" ht="18" customHeight="1" x14ac:dyDescent="0.25">
      <c r="B20" s="113">
        <v>5</v>
      </c>
      <c r="C20" s="81" t="s">
        <v>185</v>
      </c>
      <c r="D20" s="114">
        <v>0</v>
      </c>
      <c r="E20" s="44">
        <f>IF(D20&lt;&gt;"",D20,"")</f>
        <v>0</v>
      </c>
      <c r="F20" s="39" t="str">
        <f>IF(D20&lt;&gt;"",IF(C20="","",C20),"")</f>
        <v>RAÍSSA PACHECO MACHADO</v>
      </c>
      <c r="G20" s="80" t="str">
        <f>VLOOKUP(G18,E18:F20,2,0)</f>
        <v>RAÍSSA PACHECO MACHADO</v>
      </c>
      <c r="H20" s="10"/>
      <c r="I20" s="15"/>
      <c r="J20" s="10"/>
      <c r="K20" s="89"/>
      <c r="L20" s="14"/>
      <c r="N20" s="19"/>
      <c r="O20" s="11" t="str">
        <f>IF(Q20&lt;&gt;"",1+COUNTIF(O8:O19,"1")+COUNTIF(O8:O19,"2")+COUNTIF(O8:O19,"3")+COUNTIF(O8:O19,"4")+COUNTIF(O8:O19,"5")+COUNTIF(O8:O19,"6")+COUNTIF(O8:O19,"7")+COUNTIF(O8:O19,"8")+COUNTIF(O8:O19,"9")+COUNTIF(O8:O19,"10")+COUNTIF(O8:O19,"11")+COUNTIF(O8:O19,"12"),"")</f>
        <v/>
      </c>
      <c r="P20" s="12" t="str">
        <f t="shared" si="1"/>
        <v/>
      </c>
      <c r="Q20" s="17"/>
      <c r="R20" s="13" t="str">
        <f>IF(Q20="","",VLOOKUP(Q20,LISTAS!$F$5:$H$301,2,0))</f>
        <v/>
      </c>
      <c r="S20" s="13" t="str">
        <f>IF(Q20="","",VLOOKUP(Q20,LISTAS!$F$5:$I$301,4,0))</f>
        <v/>
      </c>
      <c r="T20" s="13" t="str">
        <f t="shared" si="0"/>
        <v/>
      </c>
      <c r="U20" s="13" t="str">
        <f t="shared" si="2"/>
        <v/>
      </c>
    </row>
    <row r="21" spans="2:21" ht="18" customHeight="1" thickBot="1" x14ac:dyDescent="0.3">
      <c r="B21" s="113"/>
      <c r="C21" s="82" t="str">
        <f>IF(C20="","",VLOOKUP(C20,LISTAS!$F$5:$H$301,2,0))</f>
        <v>GRUPO FÊNIX DE EDUCAÇÃO</v>
      </c>
      <c r="D21" s="115"/>
      <c r="E21" s="39"/>
      <c r="F21" s="39"/>
      <c r="G21" s="80"/>
      <c r="H21" s="10"/>
      <c r="I21" s="15"/>
      <c r="J21" s="10"/>
      <c r="K21" s="89"/>
      <c r="L21" s="14"/>
      <c r="N21" s="19"/>
      <c r="O21" s="11" t="str">
        <f>IF(Q21&lt;&gt;"",1+COUNTIF(O8:O20,"1")+COUNTIF(O8:O20,"2")+COUNTIF(O8:O20,"3")+COUNTIF(O8:O20,"4")+COUNTIF(O8:O20,"5")+COUNTIF(O8:O20,"6")+COUNTIF(O8:O20,"7")+COUNTIF(O8:O20,"8")+COUNTIF(O8:O20,"9")+COUNTIF(O8:O20,"10")+COUNTIF(O8:O20,"11")+COUNTIF(O8:O20,"12")+COUNTIF(O8:O20,"13"),"")</f>
        <v/>
      </c>
      <c r="P21" s="12" t="str">
        <f t="shared" si="1"/>
        <v/>
      </c>
      <c r="Q21" s="17"/>
      <c r="R21" s="13" t="str">
        <f>IF(Q21="","",VLOOKUP(Q21,LISTAS!$F$5:$H$301,2,0))</f>
        <v/>
      </c>
      <c r="S21" s="13" t="str">
        <f>IF(Q21="","",VLOOKUP(Q21,LISTAS!$F$5:$I$301,4,0))</f>
        <v/>
      </c>
      <c r="T21" s="13" t="str">
        <f t="shared" si="0"/>
        <v/>
      </c>
      <c r="U21" s="13" t="str">
        <f t="shared" si="2"/>
        <v/>
      </c>
    </row>
    <row r="22" spans="2:21" ht="18" customHeight="1" thickBot="1" x14ac:dyDescent="0.3">
      <c r="B22" s="57"/>
      <c r="C22" s="80"/>
      <c r="D22" s="39"/>
      <c r="E22" s="39"/>
      <c r="F22" s="39"/>
      <c r="G22" s="80"/>
      <c r="H22" s="39"/>
      <c r="I22" s="41"/>
      <c r="J22" s="39"/>
      <c r="K22" s="89"/>
      <c r="L22" s="14"/>
      <c r="M22" s="16"/>
      <c r="O22" s="11" t="str">
        <f>IF(Q22&lt;&gt;"",1+COUNTIF(O8:O21,"1")+COUNTIF(O8:O21,"2")+COUNTIF(O8:O21,"3")+COUNTIF(O8:O21,"4")+COUNTIF(O8:O21,"5")+COUNTIF(O8:O21,"6")+COUNTIF(O8:O21,"7")+COUNTIF(O8:O21,"8")+COUNTIF(O8:O21,"9")+COUNTIF(O8:O21,"10")+COUNTIF(O8:O21,"11")+COUNTIF(O8:O21,"12")+COUNTIF(O8:O21,"13")+COUNTIF(O8:O21,"14"),"")</f>
        <v/>
      </c>
      <c r="P22" s="12" t="str">
        <f t="shared" si="1"/>
        <v/>
      </c>
      <c r="Q22" s="17"/>
      <c r="R22" s="13" t="str">
        <f>IF(Q22="","",VLOOKUP(Q22,LISTAS!$F$5:$H$301,2,0))</f>
        <v/>
      </c>
      <c r="S22" s="13" t="str">
        <f>IF(Q22="","",VLOOKUP(Q22,LISTAS!$F$5:$I$301,4,0))</f>
        <v/>
      </c>
      <c r="T22" s="13" t="str">
        <f t="shared" si="0"/>
        <v/>
      </c>
      <c r="U22" s="13" t="str">
        <f t="shared" si="2"/>
        <v/>
      </c>
    </row>
    <row r="23" spans="2:21" ht="18" customHeight="1" x14ac:dyDescent="0.25">
      <c r="B23" s="57"/>
      <c r="C23" s="80"/>
      <c r="D23" s="39"/>
      <c r="E23" s="39"/>
      <c r="F23" s="39"/>
      <c r="G23" s="80"/>
      <c r="H23" s="39"/>
      <c r="I23" s="41"/>
      <c r="J23" s="39"/>
      <c r="K23" s="81" t="str">
        <f>IF(H13&lt;&gt;"",IF(H15&lt;&gt;"",IF(H13=H15,"",IF(H13&gt;H15,G13,G15)),""),"")</f>
        <v>ISABELA OLIVEIRA</v>
      </c>
      <c r="L23" s="114">
        <v>0</v>
      </c>
      <c r="M23" s="16"/>
      <c r="O23" s="11" t="str">
        <f>IF(Q23&lt;&gt;"",1+COUNTIF(O8:O22,"1")+COUNTIF(O8:O22,"2")+COUNTIF(O8:O22,"3")+COUNTIF(O8:O22,"4")+COUNTIF(O8:O22,"5")+COUNTIF(O8:O22,"6")+COUNTIF(O8:O22,"7")+COUNTIF(O8:O22,"8")+COUNTIF(O8:O22,"9")+COUNTIF(O8:O22,"10")+COUNTIF(O8:O22,"11")+COUNTIF(O8:O22,"12")+COUNTIF(O8:O22,"13")+COUNTIF(O8:O22,"14")+COUNTIF(O8:O22,"15"),"")</f>
        <v/>
      </c>
      <c r="P23" s="12" t="str">
        <f t="shared" si="1"/>
        <v/>
      </c>
      <c r="Q23" s="17"/>
      <c r="R23" s="13" t="str">
        <f>IF(Q23="","",VLOOKUP(Q23,LISTAS!$F$5:$H$301,2,0))</f>
        <v/>
      </c>
      <c r="S23" s="13" t="str">
        <f>IF(Q23="","",VLOOKUP(Q23,LISTAS!$F$5:$I$301,4,0))</f>
        <v/>
      </c>
      <c r="T23" s="13" t="str">
        <f t="shared" si="0"/>
        <v/>
      </c>
      <c r="U23" s="13" t="str">
        <f t="shared" si="2"/>
        <v/>
      </c>
    </row>
    <row r="24" spans="2:21" ht="18" customHeight="1" thickBot="1" x14ac:dyDescent="0.3">
      <c r="B24" s="57"/>
      <c r="C24" s="80"/>
      <c r="D24" s="39"/>
      <c r="E24" s="39"/>
      <c r="F24" s="39"/>
      <c r="G24" s="80"/>
      <c r="H24" s="39"/>
      <c r="I24" s="41"/>
      <c r="J24" s="39"/>
      <c r="K24" s="82" t="str">
        <f>IF(K23="","",VLOOKUP(K23,LISTAS!$F$5:$H$301,2,0))</f>
        <v>COLÉGIO ARBOS - SÃO BERNARDO DO CAMPO</v>
      </c>
      <c r="L24" s="115"/>
      <c r="M24" s="16"/>
      <c r="O24" s="11"/>
      <c r="P24" s="12"/>
      <c r="Q24" s="13"/>
      <c r="R24" s="13" t="str">
        <f>IF(Q24="","",VLOOKUP(Q24,LISTAS!$F$5:$H$301,2,0))</f>
        <v/>
      </c>
      <c r="S24" s="13" t="str">
        <f>IF(Q24="","",VLOOKUP(Q24,LISTAS!$F$5:$I$301,4,0))</f>
        <v/>
      </c>
      <c r="T24" s="13" t="str">
        <f t="shared" si="0"/>
        <v/>
      </c>
      <c r="U24" s="13" t="str">
        <f t="shared" si="2"/>
        <v/>
      </c>
    </row>
    <row r="25" spans="2:21" ht="18" customHeight="1" x14ac:dyDescent="0.25">
      <c r="B25" s="57"/>
      <c r="C25" s="80"/>
      <c r="D25" s="39"/>
      <c r="E25" s="39"/>
      <c r="F25" s="39"/>
      <c r="G25" s="80"/>
      <c r="H25" s="39"/>
      <c r="I25" s="41"/>
      <c r="J25" s="42"/>
      <c r="K25" s="81" t="str">
        <f>IF(H33&lt;&gt;"",IF(H35&lt;&gt;"",IF(H33=H35,"",IF(H33&gt;H35,G33,G35)),""),"")</f>
        <v>EVELIN BELTRAMINI BEZERRA</v>
      </c>
      <c r="L25" s="114">
        <v>1</v>
      </c>
      <c r="M25" s="16"/>
      <c r="O25" s="11"/>
      <c r="P25" s="12"/>
      <c r="Q25" s="13"/>
      <c r="R25" s="13" t="str">
        <f>IF(Q25="","",VLOOKUP(Q25,LISTAS!$F$5:$H$301,2,0))</f>
        <v/>
      </c>
      <c r="S25" s="13" t="str">
        <f>IF(Q25="","",VLOOKUP(Q25,LISTAS!$F$5:$I$301,4,0))</f>
        <v/>
      </c>
      <c r="T25" s="13" t="str">
        <f t="shared" si="0"/>
        <v/>
      </c>
      <c r="U25" s="13" t="str">
        <f t="shared" si="2"/>
        <v/>
      </c>
    </row>
    <row r="26" spans="2:21" ht="18" customHeight="1" thickBot="1" x14ac:dyDescent="0.3">
      <c r="B26" s="57"/>
      <c r="C26" s="80"/>
      <c r="D26" s="39"/>
      <c r="E26" s="39"/>
      <c r="F26" s="39"/>
      <c r="G26" s="80"/>
      <c r="H26" s="39"/>
      <c r="I26" s="41"/>
      <c r="J26" s="39"/>
      <c r="K26" s="82" t="str">
        <f>IF(K25="","",VLOOKUP(K25,LISTAS!$F$5:$H$301,2,0))</f>
        <v>COLÉGIO ARBOS - SANTO ANDRÉ</v>
      </c>
      <c r="L26" s="115"/>
      <c r="N26" s="19"/>
      <c r="O26" s="11"/>
      <c r="P26" s="12"/>
      <c r="Q26" s="13"/>
      <c r="R26" s="13" t="str">
        <f>IF(Q26="","",VLOOKUP(Q26,LISTAS!$F$5:$H$301,2,0))</f>
        <v/>
      </c>
      <c r="S26" s="13" t="str">
        <f>IF(Q26="","",VLOOKUP(Q26,LISTAS!$F$5:$I$301,4,0))</f>
        <v/>
      </c>
      <c r="T26" s="13" t="str">
        <f t="shared" si="0"/>
        <v/>
      </c>
      <c r="U26" s="13" t="str">
        <f t="shared" si="2"/>
        <v/>
      </c>
    </row>
    <row r="27" spans="2:21" ht="18" customHeight="1" thickBot="1" x14ac:dyDescent="0.3">
      <c r="B27" s="57"/>
      <c r="C27" s="80"/>
      <c r="D27" s="39"/>
      <c r="E27" s="39"/>
      <c r="F27" s="39"/>
      <c r="G27" s="80"/>
      <c r="H27" s="39"/>
      <c r="I27" s="41"/>
      <c r="J27" s="39"/>
      <c r="K27" s="89"/>
      <c r="L27" s="14"/>
      <c r="O27" s="11"/>
      <c r="P27" s="12"/>
      <c r="Q27" s="13"/>
      <c r="R27" s="13" t="str">
        <f>IF(Q27="","",VLOOKUP(Q27,LISTAS!$F$5:$H$301,2,0))</f>
        <v/>
      </c>
      <c r="S27" s="13" t="str">
        <f>IF(Q27="","",VLOOKUP(Q27,LISTAS!$F$5:$I$301,4,0))</f>
        <v/>
      </c>
      <c r="T27" s="13" t="str">
        <f t="shared" si="0"/>
        <v/>
      </c>
      <c r="U27" s="13" t="str">
        <f t="shared" si="2"/>
        <v/>
      </c>
    </row>
    <row r="28" spans="2:21" ht="18" customHeight="1" x14ac:dyDescent="0.25">
      <c r="B28" s="113">
        <v>3</v>
      </c>
      <c r="C28" s="81" t="s">
        <v>88</v>
      </c>
      <c r="D28" s="114">
        <v>1</v>
      </c>
      <c r="E28" s="39">
        <f>IF(D28&lt;&gt;"",D28,"")</f>
        <v>1</v>
      </c>
      <c r="F28" s="39" t="str">
        <f>IF(D28&lt;&gt;"",IF(C28="","",C28),"")</f>
        <v>EVELIN BELTRAMINI BEZERRA</v>
      </c>
      <c r="G28" s="80">
        <f>IF(E28&lt;&gt;"",IF(E30&lt;&gt;"",SMALL(E28:F30,1),""),"")</f>
        <v>0</v>
      </c>
      <c r="H28" s="10"/>
      <c r="I28" s="15"/>
      <c r="J28" s="10"/>
      <c r="K28" s="89"/>
      <c r="L28" s="14"/>
      <c r="O28" s="11"/>
      <c r="P28" s="12"/>
      <c r="Q28" s="13"/>
      <c r="R28" s="13" t="str">
        <f>IF(Q28="","",VLOOKUP(Q28,LISTAS!$F$5:$H$301,2,0))</f>
        <v/>
      </c>
      <c r="S28" s="13" t="str">
        <f>IF(Q28="","",VLOOKUP(Q28,LISTAS!$F$5:$I$301,4,0))</f>
        <v/>
      </c>
      <c r="T28" s="13" t="str">
        <f t="shared" si="0"/>
        <v/>
      </c>
      <c r="U28" s="13" t="str">
        <f t="shared" si="2"/>
        <v/>
      </c>
    </row>
    <row r="29" spans="2:21" ht="18" customHeight="1" thickBot="1" x14ac:dyDescent="0.3">
      <c r="B29" s="113"/>
      <c r="C29" s="82" t="str">
        <f>IF(C28="","",VLOOKUP(C28,LISTAS!$F$5:$H$301,2,0))</f>
        <v>COLÉGIO ARBOS - SANTO ANDRÉ</v>
      </c>
      <c r="D29" s="115"/>
      <c r="E29" s="39"/>
      <c r="F29" s="39"/>
      <c r="G29" s="80"/>
      <c r="H29" s="10"/>
      <c r="I29" s="15"/>
      <c r="J29" s="10"/>
      <c r="K29" s="89"/>
      <c r="L29" s="14"/>
      <c r="O29" s="11"/>
      <c r="P29" s="12"/>
      <c r="Q29" s="13"/>
      <c r="R29" s="13" t="str">
        <f>IF(Q29="","",VLOOKUP(Q29,LISTAS!$F$5:$H$301,2,0))</f>
        <v/>
      </c>
      <c r="S29" s="13" t="str">
        <f>IF(Q29="","",VLOOKUP(Q29,LISTAS!$F$5:$I$301,4,0))</f>
        <v/>
      </c>
      <c r="T29" s="13" t="str">
        <f t="shared" si="0"/>
        <v/>
      </c>
      <c r="U29" s="13" t="str">
        <f t="shared" si="2"/>
        <v/>
      </c>
    </row>
    <row r="30" spans="2:21" ht="18" customHeight="1" x14ac:dyDescent="0.25">
      <c r="B30" s="113">
        <v>6</v>
      </c>
      <c r="C30" s="81" t="s">
        <v>130</v>
      </c>
      <c r="D30" s="114">
        <v>0</v>
      </c>
      <c r="E30" s="40">
        <f>IF(D30&lt;&gt;"",D30,"")</f>
        <v>0</v>
      </c>
      <c r="F30" s="39" t="str">
        <f>IF(D30&lt;&gt;"",IF(C30="","",C30),"")</f>
        <v>LARISSA TIEMI KOBAYASHI BASSANI</v>
      </c>
      <c r="G30" s="80" t="str">
        <f>VLOOKUP(G28,E28:F30,2,0)</f>
        <v>LARISSA TIEMI KOBAYASHI BASSANI</v>
      </c>
      <c r="H30" s="10"/>
      <c r="I30" s="15"/>
      <c r="J30" s="10"/>
      <c r="K30" s="89"/>
      <c r="L30" s="14"/>
      <c r="O30" s="11"/>
      <c r="P30" s="12"/>
      <c r="Q30" s="13"/>
      <c r="R30" s="13" t="str">
        <f>IF(Q30="","",VLOOKUP(Q30,LISTAS!$F$5:$H$301,2,0))</f>
        <v/>
      </c>
      <c r="S30" s="13" t="str">
        <f>IF(Q30="","",VLOOKUP(Q30,LISTAS!$F$5:$I$301,4,0))</f>
        <v/>
      </c>
      <c r="T30" s="13" t="str">
        <f t="shared" si="0"/>
        <v/>
      </c>
      <c r="U30" s="13" t="str">
        <f t="shared" si="2"/>
        <v/>
      </c>
    </row>
    <row r="31" spans="2:21" ht="18" customHeight="1" thickBot="1" x14ac:dyDescent="0.3">
      <c r="B31" s="113"/>
      <c r="C31" s="82" t="str">
        <f>IF(C30="","",VLOOKUP(C30,LISTAS!$F$5:$H$301,2,0))</f>
        <v>COLEGIO HARMONIA</v>
      </c>
      <c r="D31" s="115"/>
      <c r="E31" s="41"/>
      <c r="F31" s="39"/>
      <c r="G31" s="80"/>
      <c r="H31" s="10"/>
      <c r="I31" s="15"/>
      <c r="J31" s="10"/>
      <c r="K31" s="89"/>
      <c r="L31" s="14"/>
      <c r="O31" s="11"/>
      <c r="P31" s="12"/>
      <c r="Q31" s="13"/>
      <c r="R31" s="13" t="str">
        <f>IF(Q31="","",VLOOKUP(Q31,LISTAS!$F$5:$H$301,2,0))</f>
        <v/>
      </c>
      <c r="S31" s="13" t="str">
        <f>IF(Q31="","",VLOOKUP(Q31,LISTAS!$F$5:$I$301,4,0))</f>
        <v/>
      </c>
      <c r="T31" s="13" t="str">
        <f t="shared" si="0"/>
        <v/>
      </c>
      <c r="U31" s="13" t="str">
        <f t="shared" si="2"/>
        <v/>
      </c>
    </row>
    <row r="32" spans="2:21" ht="18" customHeight="1" thickBot="1" x14ac:dyDescent="0.3">
      <c r="B32" s="57"/>
      <c r="C32" s="80"/>
      <c r="D32" s="39"/>
      <c r="E32" s="41"/>
      <c r="F32" s="39"/>
      <c r="G32" s="89"/>
      <c r="H32" s="10"/>
      <c r="I32" s="15"/>
      <c r="J32" s="10"/>
      <c r="K32" s="89"/>
      <c r="L32" s="14"/>
      <c r="O32" s="11"/>
      <c r="P32" s="12"/>
      <c r="Q32" s="13"/>
      <c r="R32" s="13" t="str">
        <f>IF(Q32="","",VLOOKUP(Q32,LISTAS!$F$5:$H$301,2,0))</f>
        <v/>
      </c>
      <c r="S32" s="13" t="str">
        <f>IF(Q32="","",VLOOKUP(Q32,LISTAS!$F$5:$I$301,4,0))</f>
        <v/>
      </c>
      <c r="T32" s="13" t="str">
        <f t="shared" si="0"/>
        <v/>
      </c>
      <c r="U32" s="13" t="str">
        <f t="shared" si="2"/>
        <v/>
      </c>
    </row>
    <row r="33" spans="2:21" ht="18" customHeight="1" x14ac:dyDescent="0.25">
      <c r="B33" s="57"/>
      <c r="C33" s="80"/>
      <c r="D33" s="39"/>
      <c r="E33" s="41"/>
      <c r="F33" s="39"/>
      <c r="G33" s="81" t="str">
        <f>IF(D28&lt;&gt;"",IF(D30&lt;&gt;"",IF(D28=D30,"",IF(D28&gt;D30,C28,C30)),""),"")</f>
        <v>EVELIN BELTRAMINI BEZERRA</v>
      </c>
      <c r="H33" s="114">
        <v>1</v>
      </c>
      <c r="I33" s="43">
        <f>IF(H33&lt;&gt;"",H33,"")</f>
        <v>1</v>
      </c>
      <c r="J33" s="39" t="str">
        <f>IF(H33&lt;&gt;"",IF(G33="","",G33),"")</f>
        <v>EVELIN BELTRAMINI BEZERRA</v>
      </c>
      <c r="K33" s="80">
        <f>IF(I33&lt;&gt;"",IF(I35&lt;&gt;"",SMALL(I33:J35,1),""),"")</f>
        <v>0</v>
      </c>
      <c r="L33" s="14"/>
      <c r="O33" s="11"/>
      <c r="P33" s="12"/>
      <c r="Q33" s="13"/>
      <c r="R33" s="13" t="str">
        <f>IF(Q33="","",VLOOKUP(Q33,LISTAS!$F$5:$H$301,2,0))</f>
        <v/>
      </c>
      <c r="S33" s="13" t="str">
        <f>IF(Q33="","",VLOOKUP(Q33,LISTAS!$F$5:$I$301,4,0))</f>
        <v/>
      </c>
      <c r="T33" s="13" t="str">
        <f t="shared" si="0"/>
        <v/>
      </c>
      <c r="U33" s="13" t="str">
        <f t="shared" si="2"/>
        <v/>
      </c>
    </row>
    <row r="34" spans="2:21" ht="18" customHeight="1" thickBot="1" x14ac:dyDescent="0.3">
      <c r="B34" s="57"/>
      <c r="C34" s="80"/>
      <c r="D34" s="39"/>
      <c r="E34" s="41"/>
      <c r="F34" s="39"/>
      <c r="G34" s="82" t="str">
        <f>IF(G33="","",VLOOKUP(G33,LISTAS!$F$5:$H$301,2,0))</f>
        <v>COLÉGIO ARBOS - SANTO ANDRÉ</v>
      </c>
      <c r="H34" s="115"/>
      <c r="I34" s="44"/>
      <c r="J34" s="39"/>
      <c r="K34" s="80"/>
      <c r="L34" s="14"/>
      <c r="O34" s="11"/>
      <c r="P34" s="12"/>
      <c r="Q34" s="13"/>
      <c r="R34" s="13" t="str">
        <f>IF(Q34="","",VLOOKUP(Q34,LISTAS!$F$5:$H$301,2,0))</f>
        <v/>
      </c>
      <c r="S34" s="13" t="str">
        <f>IF(Q34="","",VLOOKUP(Q34,LISTAS!$F$5:$I$301,4,0))</f>
        <v/>
      </c>
      <c r="T34" s="13" t="str">
        <f t="shared" si="0"/>
        <v/>
      </c>
      <c r="U34" s="13" t="str">
        <f t="shared" si="2"/>
        <v/>
      </c>
    </row>
    <row r="35" spans="2:21" ht="18" customHeight="1" x14ac:dyDescent="0.25">
      <c r="B35" s="57"/>
      <c r="C35" s="80"/>
      <c r="D35" s="39"/>
      <c r="E35" s="41"/>
      <c r="F35" s="42"/>
      <c r="G35" s="81" t="str">
        <f>IF(D38&lt;&gt;"",IF(D40&lt;&gt;"",IF(D38=D40,"",IF(D38&gt;D40,C38,C40)),""),"")</f>
        <v>MARIA LUIZA ALMEIDA SEGURA DE LA TORRE</v>
      </c>
      <c r="H35" s="114">
        <v>0</v>
      </c>
      <c r="I35" s="44">
        <f>IF(H35&lt;&gt;"",H35,"")</f>
        <v>0</v>
      </c>
      <c r="J35" s="39" t="str">
        <f>IF(H35&lt;&gt;"",IF(G35="","",G35),"")</f>
        <v>MARIA LUIZA ALMEIDA SEGURA DE LA TORRE</v>
      </c>
      <c r="K35" s="80" t="str">
        <f>VLOOKUP(K33,I33:J35,2,0)</f>
        <v>MARIA LUIZA ALMEIDA SEGURA DE LA TORRE</v>
      </c>
      <c r="L35" s="14"/>
      <c r="O35" s="11"/>
      <c r="P35" s="12"/>
      <c r="Q35" s="13"/>
      <c r="R35" s="13" t="str">
        <f>IF(Q35="","",VLOOKUP(Q35,LISTAS!$F$5:$H$301,2,0))</f>
        <v/>
      </c>
      <c r="S35" s="13" t="str">
        <f>IF(Q35="","",VLOOKUP(Q35,LISTAS!$F$5:$I$301,4,0))</f>
        <v/>
      </c>
      <c r="T35" s="13" t="str">
        <f t="shared" si="0"/>
        <v/>
      </c>
      <c r="U35" s="13" t="str">
        <f t="shared" si="2"/>
        <v/>
      </c>
    </row>
    <row r="36" spans="2:21" ht="18" customHeight="1" thickBot="1" x14ac:dyDescent="0.3">
      <c r="B36" s="57"/>
      <c r="C36" s="80"/>
      <c r="D36" s="39"/>
      <c r="E36" s="41"/>
      <c r="F36" s="39"/>
      <c r="G36" s="82" t="str">
        <f>IF(G35="","",VLOOKUP(G35,LISTAS!$F$5:$H$301,2,0))</f>
        <v>COLEGIO HARMONIA</v>
      </c>
      <c r="H36" s="115"/>
      <c r="I36" s="39"/>
      <c r="J36" s="39"/>
      <c r="K36" s="80"/>
      <c r="L36" s="14"/>
      <c r="O36" s="11"/>
      <c r="P36" s="12"/>
      <c r="Q36" s="13"/>
      <c r="R36" s="13" t="str">
        <f>IF(Q36="","",VLOOKUP(Q36,LISTAS!$F$5:$H$301,2,0))</f>
        <v/>
      </c>
      <c r="S36" s="13" t="str">
        <f>IF(Q36="","",VLOOKUP(Q36,LISTAS!$F$5:$I$301,4,0))</f>
        <v/>
      </c>
      <c r="T36" s="13" t="str">
        <f t="shared" si="0"/>
        <v/>
      </c>
      <c r="U36" s="13" t="str">
        <f t="shared" si="2"/>
        <v/>
      </c>
    </row>
    <row r="37" spans="2:21" ht="18" customHeight="1" thickBot="1" x14ac:dyDescent="0.3">
      <c r="B37" s="57"/>
      <c r="C37" s="80"/>
      <c r="D37" s="39"/>
      <c r="E37" s="41"/>
      <c r="F37" s="39"/>
      <c r="G37" s="80"/>
      <c r="H37" s="39"/>
      <c r="I37" s="39"/>
      <c r="J37" s="39"/>
      <c r="K37" s="80"/>
      <c r="L37" s="14"/>
      <c r="O37" s="11"/>
      <c r="P37" s="12"/>
      <c r="Q37" s="13"/>
      <c r="R37" s="13" t="str">
        <f>IF(Q37="","",VLOOKUP(Q37,LISTAS!$F$5:$H$301,2,0))</f>
        <v/>
      </c>
      <c r="S37" s="13" t="str">
        <f>IF(Q37="","",VLOOKUP(Q37,LISTAS!$F$5:$I$301,4,0))</f>
        <v/>
      </c>
      <c r="T37" s="13" t="str">
        <f t="shared" si="0"/>
        <v/>
      </c>
      <c r="U37" s="13" t="str">
        <f t="shared" si="2"/>
        <v/>
      </c>
    </row>
    <row r="38" spans="2:21" x14ac:dyDescent="0.25">
      <c r="B38" s="113">
        <v>2</v>
      </c>
      <c r="C38" s="81" t="s">
        <v>154</v>
      </c>
      <c r="D38" s="114">
        <v>1</v>
      </c>
      <c r="E38" s="43">
        <f>IF(D38&lt;&gt;"",D38,"")</f>
        <v>1</v>
      </c>
      <c r="F38" s="39" t="str">
        <f>IF(D38&lt;&gt;"",IF(C38="","",C38),"")</f>
        <v>MARIA LUIZA ALMEIDA SEGURA DE LA TORRE</v>
      </c>
      <c r="G38" s="80">
        <f>IF(E38&lt;&gt;"",IF(E40&lt;&gt;"",SMALL(E38:F40,1),""),"")</f>
        <v>0</v>
      </c>
      <c r="H38" s="39"/>
      <c r="I38" s="39"/>
      <c r="J38" s="39"/>
      <c r="K38" s="80"/>
      <c r="L38" s="14"/>
      <c r="O38" s="11"/>
      <c r="P38" s="12"/>
      <c r="Q38" s="13"/>
      <c r="R38" s="13" t="str">
        <f>IF(Q38="","",VLOOKUP(Q38,LISTAS!$F$5:$H$301,2,0))</f>
        <v/>
      </c>
      <c r="S38" s="13" t="str">
        <f>IF(Q38="","",VLOOKUP(Q38,LISTAS!$F$5:$I$301,4,0))</f>
        <v/>
      </c>
      <c r="T38" s="13" t="str">
        <f t="shared" si="0"/>
        <v/>
      </c>
      <c r="U38" s="13" t="str">
        <f t="shared" si="2"/>
        <v/>
      </c>
    </row>
    <row r="39" spans="2:21" ht="17.25" thickBot="1" x14ac:dyDescent="0.3">
      <c r="B39" s="113"/>
      <c r="C39" s="82" t="str">
        <f>IF(C38="","",VLOOKUP(C38,LISTAS!$F$5:$H$301,2,0))</f>
        <v>COLEGIO HARMONIA</v>
      </c>
      <c r="D39" s="115"/>
      <c r="E39" s="44"/>
      <c r="F39" s="39"/>
      <c r="G39" s="80"/>
      <c r="H39" s="39"/>
      <c r="I39" s="39"/>
      <c r="J39" s="39"/>
      <c r="K39" s="80"/>
      <c r="L39" s="14"/>
      <c r="O39" s="11"/>
      <c r="P39" s="12"/>
      <c r="Q39" s="13"/>
      <c r="R39" s="13" t="str">
        <f>IF(Q39="","",VLOOKUP(Q39,LISTAS!$F$5:$H$301,2,0))</f>
        <v/>
      </c>
      <c r="S39" s="13" t="str">
        <f>IF(Q39="","",VLOOKUP(Q39,LISTAS!$F$5:$I$301,4,0))</f>
        <v/>
      </c>
      <c r="T39" s="13" t="str">
        <f t="shared" si="0"/>
        <v/>
      </c>
      <c r="U39" s="13" t="str">
        <f t="shared" si="2"/>
        <v/>
      </c>
    </row>
    <row r="40" spans="2:21" ht="18" customHeight="1" x14ac:dyDescent="0.25">
      <c r="B40" s="113">
        <v>7</v>
      </c>
      <c r="C40" s="81" t="s">
        <v>148</v>
      </c>
      <c r="D40" s="114">
        <v>0</v>
      </c>
      <c r="E40" s="44">
        <f>IF(D40&lt;&gt;"",D40,"")</f>
        <v>0</v>
      </c>
      <c r="F40" s="39" t="str">
        <f>IF(D40&lt;&gt;"",IF(C40="","",C40),"")</f>
        <v>LUIZA FASOLI</v>
      </c>
      <c r="G40" s="80" t="str">
        <f>VLOOKUP(G38,E38:F40,2,0)</f>
        <v>LUIZA FASOLI</v>
      </c>
      <c r="H40" s="39"/>
      <c r="I40" s="39"/>
      <c r="J40" s="39"/>
      <c r="K40" s="80"/>
      <c r="L40" s="14"/>
      <c r="O40" s="11"/>
      <c r="P40" s="12"/>
      <c r="Q40" s="13"/>
      <c r="R40" s="13" t="str">
        <f>IF(Q40="","",VLOOKUP(Q40,LISTAS!$F$5:$H$301,2,0))</f>
        <v/>
      </c>
      <c r="S40" s="13" t="str">
        <f>IF(Q40="","",VLOOKUP(Q40,LISTAS!$F$5:$I$301,4,0))</f>
        <v/>
      </c>
      <c r="T40" s="13" t="str">
        <f t="shared" si="0"/>
        <v/>
      </c>
      <c r="U40" s="13" t="str">
        <f t="shared" si="2"/>
        <v/>
      </c>
    </row>
    <row r="41" spans="2:21" ht="18" customHeight="1" thickBot="1" x14ac:dyDescent="0.3">
      <c r="B41" s="113"/>
      <c r="C41" s="82" t="str">
        <f>IF(C40="","",VLOOKUP(C40,LISTAS!$F$5:$H$301,2,0))</f>
        <v>LICEU JARDIM</v>
      </c>
      <c r="D41" s="115"/>
      <c r="E41" s="39"/>
      <c r="F41" s="39"/>
      <c r="G41" s="80"/>
      <c r="H41" s="39"/>
      <c r="I41" s="39"/>
      <c r="J41" s="39"/>
      <c r="K41" s="80"/>
      <c r="L41" s="53"/>
      <c r="O41" s="11"/>
      <c r="P41" s="12"/>
      <c r="Q41" s="13"/>
      <c r="R41" s="13" t="str">
        <f>IF(Q41="","",VLOOKUP(Q41,LISTAS!$F$5:$H$301,2,0))</f>
        <v/>
      </c>
      <c r="S41" s="13" t="str">
        <f>IF(Q41="","",VLOOKUP(Q41,LISTAS!$F$5:$I$301,4,0))</f>
        <v/>
      </c>
      <c r="T41" s="13" t="str">
        <f t="shared" si="0"/>
        <v/>
      </c>
      <c r="U41" s="13" t="str">
        <f t="shared" si="2"/>
        <v/>
      </c>
    </row>
    <row r="42" spans="2:21" ht="18" customHeight="1" x14ac:dyDescent="0.25">
      <c r="B42" s="57"/>
      <c r="C42" s="80"/>
      <c r="D42" s="39"/>
      <c r="E42" s="39"/>
      <c r="F42" s="39"/>
      <c r="G42" s="80"/>
      <c r="H42" s="39"/>
      <c r="I42" s="39"/>
      <c r="J42" s="39"/>
      <c r="K42" s="80"/>
      <c r="L42" s="53"/>
      <c r="O42" s="11"/>
      <c r="P42" s="12"/>
      <c r="Q42" s="13"/>
      <c r="R42" s="13" t="str">
        <f>IF(Q42="","",VLOOKUP(Q42,LISTAS!$F$5:$H$301,2,0))</f>
        <v/>
      </c>
      <c r="S42" s="13" t="str">
        <f>IF(Q42="","",VLOOKUP(Q42,LISTAS!$F$5:$I$301,4,0))</f>
        <v/>
      </c>
      <c r="T42" s="13" t="str">
        <f t="shared" si="0"/>
        <v/>
      </c>
      <c r="U42" s="13" t="str">
        <f t="shared" si="2"/>
        <v/>
      </c>
    </row>
    <row r="43" spans="2:21" ht="18" customHeight="1" x14ac:dyDescent="0.25">
      <c r="B43" s="58"/>
      <c r="C43" s="33"/>
      <c r="D43" s="18"/>
      <c r="E43" s="18"/>
      <c r="F43" s="18"/>
      <c r="G43" s="33"/>
      <c r="H43" s="18"/>
      <c r="I43" s="18"/>
      <c r="J43" s="18"/>
      <c r="K43" s="33"/>
      <c r="L43" s="18"/>
    </row>
    <row r="44" spans="2:21" ht="18" customHeight="1" x14ac:dyDescent="0.25">
      <c r="B44" s="117" t="s">
        <v>12</v>
      </c>
      <c r="C44" s="117"/>
      <c r="D44" s="118"/>
      <c r="E44" s="18"/>
      <c r="F44" s="18"/>
      <c r="G44" s="33"/>
      <c r="H44" s="18"/>
      <c r="I44" s="18"/>
      <c r="J44" s="18"/>
      <c r="K44" s="33"/>
      <c r="L44" s="18"/>
    </row>
    <row r="45" spans="2:21" ht="30" customHeight="1" x14ac:dyDescent="0.25">
      <c r="B45" s="126" t="s">
        <v>20</v>
      </c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O45" s="126" t="s">
        <v>4</v>
      </c>
      <c r="P45" s="126"/>
      <c r="Q45" s="126"/>
      <c r="R45" s="126"/>
      <c r="S45" s="126"/>
      <c r="T45" s="126"/>
      <c r="U45" s="126"/>
    </row>
    <row r="46" spans="2:21" ht="28.5" customHeight="1" thickBot="1" x14ac:dyDescent="0.3">
      <c r="B46" s="56"/>
      <c r="C46" s="80"/>
      <c r="D46" s="54"/>
      <c r="E46" s="54"/>
      <c r="F46" s="54"/>
      <c r="G46" s="88"/>
      <c r="H46" s="7"/>
      <c r="I46" s="7"/>
      <c r="J46" s="7"/>
      <c r="K46" s="88"/>
      <c r="L46" s="8"/>
      <c r="O46" s="124" t="s">
        <v>3</v>
      </c>
      <c r="P46" s="125"/>
      <c r="Q46" s="9" t="s">
        <v>15</v>
      </c>
      <c r="R46" s="9" t="s">
        <v>0</v>
      </c>
      <c r="S46" s="9" t="s">
        <v>16</v>
      </c>
      <c r="T46" s="9" t="s">
        <v>17</v>
      </c>
      <c r="U46" s="9" t="s">
        <v>18</v>
      </c>
    </row>
    <row r="47" spans="2:21" ht="18" customHeight="1" x14ac:dyDescent="0.25">
      <c r="B47" s="116">
        <v>9</v>
      </c>
      <c r="C47" s="83" t="s">
        <v>162</v>
      </c>
      <c r="D47" s="114">
        <v>1</v>
      </c>
      <c r="E47" s="39">
        <f>IF(D47&lt;&gt;"",D47,"")</f>
        <v>1</v>
      </c>
      <c r="F47" s="39" t="str">
        <f>IF(D47&lt;&gt;"",IF(C47="","",C47),"")</f>
        <v>MICAELA OCAÑA</v>
      </c>
      <c r="G47" s="80">
        <f>IF(E47&lt;&gt;"",IF(E49&lt;&gt;"",SMALL(E47:F49,1),""),"")</f>
        <v>0</v>
      </c>
      <c r="H47" s="10"/>
      <c r="I47" s="10"/>
      <c r="J47" s="10"/>
      <c r="K47" s="89"/>
      <c r="L47" s="14"/>
      <c r="O47" s="11">
        <f>IF(Q47&lt;&gt;"",1,"")</f>
        <v>1</v>
      </c>
      <c r="P47" s="12" t="str">
        <f>IF(O47&lt;&gt;"","LUGAR","")</f>
        <v>LUGAR</v>
      </c>
      <c r="Q47" s="13" t="str">
        <f>IF(L62&lt;&gt;"",IF(L64&lt;&gt;"",IF(L62=L64,"",IF(L62&gt;L64,K62,K64)),""),"")</f>
        <v>MICAELA OCAÑA</v>
      </c>
      <c r="R47" s="13" t="str">
        <f>IF(Q47="","",VLOOKUP(Q47,LISTAS!$F$5:$H$301,2,0))</f>
        <v>LICEU JARDIM</v>
      </c>
      <c r="S47" s="13">
        <f>IF(Q47="","",VLOOKUP(Q47,LISTAS!$F$5:$I$301,4,0))</f>
        <v>0</v>
      </c>
      <c r="T47" s="13">
        <f>IF(O47="","",IF(O47=1,180,IF(O47=2,170,IF(O47=3,150,IF(O47=4,140,IF(O47=5,135,IF(O47=6,130,IF(O47=7,120,IF(O47=8,110,IF(O47=9,105,IF(O47=10,105,IF(O47=11,105,IF(O47=12,105,IF(O47=13,105,IF(O47=14,105,IF(O47=15,105,IF(O47=16,105,IF(O47&gt;16,"",""))))))))))))))))))</f>
        <v>180</v>
      </c>
      <c r="U47" s="13">
        <f>IF(O47="","",IF($R$5="NÃO","",IF(O47=1,180,IF(O47=2,170,IF(O47=3,150,IF(O47=4,140,IF(O47=5,135,IF(O47=6,130,IF(O47=7,120,IF(O47=8,110,IF(O47=9,105,IF(O47=10,105,IF(O47=11,105,IF(O47=12,105,IF(O47=13,105,IF(O47=14,105,IF(O47=15,105,IF(O47=16,105,IF(O47&gt;16,"","")))))))))))))))))))</f>
        <v>180</v>
      </c>
    </row>
    <row r="48" spans="2:21" ht="18" customHeight="1" thickBot="1" x14ac:dyDescent="0.3">
      <c r="B48" s="116"/>
      <c r="C48" s="84" t="str">
        <f>IF(C47="","",VLOOKUP(C47,LISTAS!$F$5:$H$301,2,0))</f>
        <v>LICEU JARDIM</v>
      </c>
      <c r="D48" s="115"/>
      <c r="E48" s="39"/>
      <c r="F48" s="39"/>
      <c r="G48" s="80"/>
      <c r="H48" s="10"/>
      <c r="I48" s="10"/>
      <c r="J48" s="10"/>
      <c r="K48" s="89"/>
      <c r="L48" s="14"/>
      <c r="O48" s="11">
        <f>IF(Q48&lt;&gt;"",1+COUNTIF(O47,"1"),"")</f>
        <v>2</v>
      </c>
      <c r="P48" s="12" t="str">
        <f t="shared" ref="P48:P62" si="3">IF(O48&lt;&gt;"","LUGAR","")</f>
        <v>LUGAR</v>
      </c>
      <c r="Q48" s="13" t="str">
        <f>IF(L62&lt;&gt;"",IF(L64&lt;&gt;"",IF(L62=L64,"",IF(L62&lt;L64,K62,K64)),""),"")</f>
        <v>GIOVANNA APARECIDA PRADELLI</v>
      </c>
      <c r="R48" s="13" t="str">
        <f>IF(Q48="","",VLOOKUP(Q48,LISTAS!$F$5:$H$301,2,0))</f>
        <v>GRUPO FÊNIX DE EDUCAÇÃO</v>
      </c>
      <c r="S48" s="13">
        <f>IF(Q48="","",VLOOKUP(Q48,LISTAS!$F$5:$I$301,4,0))</f>
        <v>0</v>
      </c>
      <c r="T48" s="13">
        <f t="shared" ref="T48:T62" si="4">IF(O48="","",IF(O48=1,180,IF(O48=2,170,IF(O48=3,150,IF(O48=4,140,IF(O48=5,135,IF(O48=6,130,IF(O48=7,120,IF(O48=8,110,IF(O48=9,105,IF(O48=10,105,IF(O48=11,105,IF(O48=12,105,IF(O48=13,105,IF(O48=14,105,IF(O48=15,105,IF(O48=16,105,IF(O48&gt;16,"",""))))))))))))))))))</f>
        <v>170</v>
      </c>
      <c r="U48" s="13">
        <f t="shared" ref="U48:U62" si="5">IF(O48="","",IF($R$5="NÃO","",IF(O48=1,180,IF(O48=2,170,IF(O48=3,150,IF(O48=4,140,IF(O48=5,135,IF(O48=6,130,IF(O48=7,120,IF(O48=8,110,IF(O48=9,105,IF(O48=10,105,IF(O48=11,105,IF(O48=12,105,IF(O48=13,105,IF(O48=14,105,IF(O48=15,105,IF(O48=16,105,IF(O48&gt;16,"","")))))))))))))))))))</f>
        <v>170</v>
      </c>
    </row>
    <row r="49" spans="2:21" ht="18" customHeight="1" x14ac:dyDescent="0.25">
      <c r="B49" s="113">
        <v>16</v>
      </c>
      <c r="C49" s="83"/>
      <c r="D49" s="114">
        <v>0</v>
      </c>
      <c r="E49" s="40">
        <f>IF(D49&lt;&gt;"",D49,"")</f>
        <v>0</v>
      </c>
      <c r="F49" s="39" t="str">
        <f>IF(D49&lt;&gt;"",IF(C49="","",C49),"")</f>
        <v/>
      </c>
      <c r="G49" s="80" t="str">
        <f>VLOOKUP(G47,E47:F49,2,0)</f>
        <v/>
      </c>
      <c r="H49" s="10"/>
      <c r="I49" s="10"/>
      <c r="J49" s="10"/>
      <c r="K49" s="89"/>
      <c r="L49" s="14"/>
      <c r="O49" s="11">
        <f>IF(Q49&lt;&gt;"",1+COUNTIF(O47:O48,"1")+COUNTIF(O47:O48,"2"),"")</f>
        <v>3</v>
      </c>
      <c r="P49" s="12" t="str">
        <f t="shared" si="3"/>
        <v>LUGAR</v>
      </c>
      <c r="Q49" s="17" t="str">
        <f>IF(Q47&lt;&gt;"",IF(G52=Q47,G54,IF(G54=Q47,G52,IF(G72=Q47,G74,IF(G74=Q47,G72)))),"")</f>
        <v>PIETRA PONCE DE OLIVEIRA</v>
      </c>
      <c r="R49" s="13" t="str">
        <f>IF(Q49="","",VLOOKUP(Q49,LISTAS!$F$5:$H$301,2,0))</f>
        <v>COLEGIO HARMONIA</v>
      </c>
      <c r="S49" s="13">
        <f>IF(Q49="","",VLOOKUP(Q49,LISTAS!$F$5:$I$301,4,0))</f>
        <v>0</v>
      </c>
      <c r="T49" s="13">
        <f t="shared" si="4"/>
        <v>150</v>
      </c>
      <c r="U49" s="13">
        <f t="shared" si="5"/>
        <v>150</v>
      </c>
    </row>
    <row r="50" spans="2:21" ht="18" customHeight="1" thickBot="1" x14ac:dyDescent="0.3">
      <c r="B50" s="113"/>
      <c r="C50" s="84" t="str">
        <f>IF(C49="","",VLOOKUP(C49,LISTAS!$F$5:$H$301,2,0))</f>
        <v/>
      </c>
      <c r="D50" s="115"/>
      <c r="E50" s="41"/>
      <c r="F50" s="39"/>
      <c r="G50" s="80"/>
      <c r="H50" s="10"/>
      <c r="I50" s="10"/>
      <c r="J50" s="10"/>
      <c r="K50" s="89"/>
      <c r="L50" s="14"/>
      <c r="O50" s="11">
        <f>IF(Q50&lt;&gt;"",1+COUNTIF(O47:O49,"1")+COUNTIF(O47:O49,"2")+COUNTIF(O47:O49,"3"),"")</f>
        <v>4</v>
      </c>
      <c r="P50" s="12" t="str">
        <f t="shared" si="3"/>
        <v>LUGAR</v>
      </c>
      <c r="Q50" s="17" t="str">
        <f>IF(Q48&lt;&gt;"",IF(G52=Q48,G54,IF(G54=Q48,G52,IF(G72=Q48,G74,IF(G74=Q48,G72)))),"")</f>
        <v>LÍVIA LUCIO DOS SANTOS MIRANDA</v>
      </c>
      <c r="R50" s="13" t="str">
        <f>IF(Q50="","",VLOOKUP(Q50,LISTAS!$F$5:$H$301,2,0))</f>
        <v>COLEGIO HARMONIA</v>
      </c>
      <c r="S50" s="13">
        <f>IF(Q50="","",VLOOKUP(Q50,LISTAS!$F$5:$I$301,4,0))</f>
        <v>0</v>
      </c>
      <c r="T50" s="13">
        <f t="shared" si="4"/>
        <v>140</v>
      </c>
      <c r="U50" s="13">
        <f t="shared" si="5"/>
        <v>140</v>
      </c>
    </row>
    <row r="51" spans="2:21" ht="18" customHeight="1" thickBot="1" x14ac:dyDescent="0.3">
      <c r="B51" s="57"/>
      <c r="C51" s="80"/>
      <c r="D51" s="39"/>
      <c r="E51" s="41"/>
      <c r="F51" s="39"/>
      <c r="G51" s="80"/>
      <c r="H51" s="10"/>
      <c r="I51" s="10"/>
      <c r="J51" s="10"/>
      <c r="K51" s="89"/>
      <c r="L51" s="14"/>
      <c r="O51" s="11"/>
      <c r="P51" s="12" t="str">
        <f t="shared" si="3"/>
        <v/>
      </c>
      <c r="Q51" s="17"/>
      <c r="R51" s="13"/>
      <c r="S51" s="13"/>
      <c r="T51" s="13" t="str">
        <f t="shared" si="4"/>
        <v/>
      </c>
      <c r="U51" s="13" t="str">
        <f t="shared" si="5"/>
        <v/>
      </c>
    </row>
    <row r="52" spans="2:21" ht="18" customHeight="1" x14ac:dyDescent="0.25">
      <c r="B52" s="57"/>
      <c r="C52" s="80"/>
      <c r="D52" s="39"/>
      <c r="E52" s="41"/>
      <c r="F52" s="39"/>
      <c r="G52" s="83" t="str">
        <f>IF(D47&lt;&gt;"",IF(D49&lt;&gt;"",IF(D47=D49,"",IF(D47&gt;D49,C47,C49)),""),"")</f>
        <v>MICAELA OCAÑA</v>
      </c>
      <c r="H52" s="114">
        <v>1</v>
      </c>
      <c r="I52" s="39">
        <f>IF(H52&lt;&gt;"",H52,"")</f>
        <v>1</v>
      </c>
      <c r="J52" s="39" t="str">
        <f>IF(H52&lt;&gt;"",IF(G52="","",G52),"")</f>
        <v>MICAELA OCAÑA</v>
      </c>
      <c r="K52" s="80">
        <f>IF(I52&lt;&gt;"",IF(I54&lt;&gt;"",SMALL(I52:J54,1),""),"")</f>
        <v>0</v>
      </c>
      <c r="L52" s="14"/>
      <c r="N52" s="19"/>
      <c r="O52" s="11">
        <f>IF(Q52&lt;&gt;"",1+COUNTIF(O47:O51,"1")+COUNTIF(O47:O51,"2")+COUNTIF(O47:O51,"3")+COUNTIF(O47:O51,"4")+COUNTIF(O47:O51,"5"),"")</f>
        <v>5</v>
      </c>
      <c r="P52" s="12" t="str">
        <f t="shared" si="3"/>
        <v>LUGAR</v>
      </c>
      <c r="Q52" s="17" t="str">
        <f>IF(Q48&lt;&gt;"",IF(C47=Q48,C49,IF(C49=Q48,C47,IF(C57=Q48,C59,IF(C59=Q48,C57,IF(C67=Q48,C69,IF(C69=Q48,C67,IF(C77=Q48,C79,IF(C79=Q48,C77)))))))),"")</f>
        <v>MANUELA SOARES BESSA</v>
      </c>
      <c r="R52" s="13" t="str">
        <f>IF(Q52="","",VLOOKUP(Q52,LISTAS!$F$5:$H$301,2,0))</f>
        <v>COLEGIO HARMONIA</v>
      </c>
      <c r="S52" s="13">
        <f>IF(Q52="","",VLOOKUP(Q52,LISTAS!$F$5:$I$301,4,0))</f>
        <v>0</v>
      </c>
      <c r="T52" s="13">
        <f t="shared" si="4"/>
        <v>135</v>
      </c>
      <c r="U52" s="13">
        <f t="shared" si="5"/>
        <v>135</v>
      </c>
    </row>
    <row r="53" spans="2:21" ht="18" customHeight="1" thickBot="1" x14ac:dyDescent="0.3">
      <c r="B53" s="57"/>
      <c r="C53" s="80"/>
      <c r="D53" s="39"/>
      <c r="E53" s="41"/>
      <c r="F53" s="39"/>
      <c r="G53" s="84" t="str">
        <f>IF(G52="","",VLOOKUP(G52,LISTAS!$F$5:$H$301,2,0))</f>
        <v>LICEU JARDIM</v>
      </c>
      <c r="H53" s="115"/>
      <c r="I53" s="39"/>
      <c r="J53" s="39"/>
      <c r="K53" s="80"/>
      <c r="L53" s="14"/>
      <c r="N53" s="19"/>
      <c r="O53" s="11">
        <f>IF(Q53&lt;&gt;"",1+COUNTIF(O47:O52,"1")+COUNTIF(O47:O52,"2")+COUNTIF(O47:O52,"3")+COUNTIF(O47:O52,"4")+COUNTIF(O47:O52,"5")+COUNTIF(O47:O52,"6"),"")</f>
        <v>6</v>
      </c>
      <c r="P53" s="12" t="str">
        <f t="shared" si="3"/>
        <v>LUGAR</v>
      </c>
      <c r="Q53" s="17" t="str">
        <f>IF(Q49&lt;&gt;"",IF(C47=Q49,C49,IF(C49=Q49,C47,IF(C57=Q49,C59,IF(C59=Q49,C57,IF(C67=Q49,C69,IF(C69=Q49,C67,IF(C77=Q49,C79,IF(C79=Q49,C77)))))))),"")</f>
        <v>ALLEGRA ANGHER DE ALMEIDA CLARO</v>
      </c>
      <c r="R53" s="13" t="str">
        <f>IF(Q53="","",VLOOKUP(Q53,LISTAS!$F$5:$H$301,2,0))</f>
        <v>COLÉGIO ARBOS - SÃO CAETANO DO SUL</v>
      </c>
      <c r="S53" s="13">
        <f>IF(Q53="","",VLOOKUP(Q53,LISTAS!$F$5:$I$301,4,0))</f>
        <v>0</v>
      </c>
      <c r="T53" s="13">
        <f t="shared" si="4"/>
        <v>130</v>
      </c>
      <c r="U53" s="13">
        <f t="shared" si="5"/>
        <v>130</v>
      </c>
    </row>
    <row r="54" spans="2:21" ht="18" customHeight="1" x14ac:dyDescent="0.25">
      <c r="B54" s="57"/>
      <c r="C54" s="80"/>
      <c r="D54" s="39"/>
      <c r="E54" s="41"/>
      <c r="F54" s="42"/>
      <c r="G54" s="83" t="str">
        <f>IF(D57&lt;&gt;"",IF(D59&lt;&gt;"",IF(D57=D59,"",IF(D57&gt;D59,C57,C59)),""),"")</f>
        <v>PIETRA PONCE DE OLIVEIRA</v>
      </c>
      <c r="H54" s="114">
        <v>0</v>
      </c>
      <c r="I54" s="40">
        <f>IF(H54&lt;&gt;"",H54,"")</f>
        <v>0</v>
      </c>
      <c r="J54" s="39" t="str">
        <f>IF(H54&lt;&gt;"",IF(G54="","",G54),"")</f>
        <v>PIETRA PONCE DE OLIVEIRA</v>
      </c>
      <c r="K54" s="80" t="str">
        <f>VLOOKUP(K52,I52:J54,2,0)</f>
        <v>PIETRA PONCE DE OLIVEIRA</v>
      </c>
      <c r="L54" s="14"/>
      <c r="M54" s="16"/>
      <c r="O54" s="11"/>
      <c r="P54" s="12" t="str">
        <f t="shared" si="3"/>
        <v/>
      </c>
      <c r="Q54" s="17"/>
      <c r="R54" s="13"/>
      <c r="S54" s="13"/>
      <c r="T54" s="13" t="str">
        <f t="shared" si="4"/>
        <v/>
      </c>
      <c r="U54" s="13" t="str">
        <f t="shared" si="5"/>
        <v/>
      </c>
    </row>
    <row r="55" spans="2:21" ht="18" customHeight="1" thickBot="1" x14ac:dyDescent="0.3">
      <c r="B55" s="57"/>
      <c r="C55" s="80"/>
      <c r="D55" s="39"/>
      <c r="E55" s="41"/>
      <c r="F55" s="39"/>
      <c r="G55" s="84" t="str">
        <f>IF(G54="","",VLOOKUP(G54,LISTAS!$F$5:$H$301,2,0))</f>
        <v>COLEGIO HARMONIA</v>
      </c>
      <c r="H55" s="115"/>
      <c r="I55" s="41"/>
      <c r="J55" s="39"/>
      <c r="K55" s="80"/>
      <c r="L55" s="14"/>
      <c r="M55" s="16"/>
      <c r="O55" s="11" t="str">
        <f>IF(Q55&lt;&gt;"",1+COUNTIF(O47:O54,"1")+COUNTIF(O47:O54,"2")+COUNTIF(O47:O54,"3")+COUNTIF(O47:O54,"4")+COUNTIF(O47:O54,"5")+COUNTIF(O47:O54,"6")+COUNTIF(O47:O54,"7")+COUNTIF(O47:O54,"8"),"")</f>
        <v/>
      </c>
      <c r="P55" s="12" t="str">
        <f t="shared" si="3"/>
        <v/>
      </c>
      <c r="Q55" s="17"/>
      <c r="R55" s="13" t="str">
        <f>IF(Q55="","",VLOOKUP(Q55,LISTAS!$F$5:$H$301,2,0))</f>
        <v/>
      </c>
      <c r="S55" s="13" t="str">
        <f>IF(Q55="","",VLOOKUP(Q55,LISTAS!$F$5:$I$301,4,0))</f>
        <v/>
      </c>
      <c r="T55" s="13" t="str">
        <f t="shared" si="4"/>
        <v/>
      </c>
      <c r="U55" s="13" t="str">
        <f t="shared" si="5"/>
        <v/>
      </c>
    </row>
    <row r="56" spans="2:21" ht="18" customHeight="1" thickBot="1" x14ac:dyDescent="0.3">
      <c r="B56" s="57"/>
      <c r="C56" s="80"/>
      <c r="D56" s="39"/>
      <c r="E56" s="41"/>
      <c r="F56" s="39"/>
      <c r="G56" s="89"/>
      <c r="H56" s="10"/>
      <c r="I56" s="41"/>
      <c r="J56" s="39"/>
      <c r="K56" s="80"/>
      <c r="L56" s="14"/>
      <c r="M56" s="16"/>
      <c r="O56" s="11" t="str">
        <f>IF(Q56&lt;&gt;"",1+COUNTIF(O47:O55,"1")+COUNTIF(O47:O55,"2")+COUNTIF(O47:O55,"3")+COUNTIF(O47:O55,"4")+COUNTIF(O47:O55,"5")+COUNTIF(O47:O55,"6")+COUNTIF(O47:O55,"7")+COUNTIF(O47:O55,"8")+COUNTIF(O47:O55,"9"),"")</f>
        <v/>
      </c>
      <c r="P56" s="12" t="str">
        <f t="shared" si="3"/>
        <v/>
      </c>
      <c r="Q56" s="17"/>
      <c r="R56" s="13" t="str">
        <f>IF(Q56="","",VLOOKUP(Q56,LISTAS!$F$5:$H$301,2,0))</f>
        <v/>
      </c>
      <c r="S56" s="13" t="str">
        <f>IF(Q56="","",VLOOKUP(Q56,LISTAS!$F$5:$I$301,4,0))</f>
        <v/>
      </c>
      <c r="T56" s="13" t="str">
        <f t="shared" si="4"/>
        <v/>
      </c>
      <c r="U56" s="13" t="str">
        <f t="shared" si="5"/>
        <v/>
      </c>
    </row>
    <row r="57" spans="2:21" ht="18" customHeight="1" x14ac:dyDescent="0.25">
      <c r="B57" s="113">
        <v>12</v>
      </c>
      <c r="C57" s="83" t="s">
        <v>179</v>
      </c>
      <c r="D57" s="114">
        <v>1</v>
      </c>
      <c r="E57" s="43">
        <f>IF(D57&lt;&gt;"",D57,"")</f>
        <v>1</v>
      </c>
      <c r="F57" s="39" t="str">
        <f>IF(D57&lt;&gt;"",IF(C57="","",C57),"")</f>
        <v>PIETRA PONCE DE OLIVEIRA</v>
      </c>
      <c r="G57" s="80">
        <f>IF(E57&lt;&gt;"",IF(E59&lt;&gt;"",SMALL(E57:F59,1),""),"")</f>
        <v>0</v>
      </c>
      <c r="H57" s="10"/>
      <c r="I57" s="15"/>
      <c r="J57" s="10"/>
      <c r="K57" s="89"/>
      <c r="L57" s="14"/>
      <c r="M57" s="16"/>
      <c r="O57" s="11" t="str">
        <f>IF(Q57&lt;&gt;"",1+COUNTIF(O47:O56,"1")+COUNTIF(O47:O56,"2")+COUNTIF(O47:O56,"3")+COUNTIF(O47:O56,"4")+COUNTIF(O47:O56,"5")+COUNTIF(O47:O56,"6")+COUNTIF(O47:O56,"7")+COUNTIF(O47:O56,"8")+COUNTIF(O47:O56,"9")+COUNTIF(O47:O56,"10"),"")</f>
        <v/>
      </c>
      <c r="P57" s="12" t="str">
        <f t="shared" si="3"/>
        <v/>
      </c>
      <c r="Q57" s="17"/>
      <c r="R57" s="13" t="str">
        <f>IF(Q57="","",VLOOKUP(Q57,LISTAS!$F$5:$H$301,2,0))</f>
        <v/>
      </c>
      <c r="S57" s="13" t="str">
        <f>IF(Q57="","",VLOOKUP(Q57,LISTAS!$F$5:$I$301,4,0))</f>
        <v/>
      </c>
      <c r="T57" s="13" t="str">
        <f t="shared" si="4"/>
        <v/>
      </c>
      <c r="U57" s="13" t="str">
        <f t="shared" si="5"/>
        <v/>
      </c>
    </row>
    <row r="58" spans="2:21" ht="18" customHeight="1" thickBot="1" x14ac:dyDescent="0.3">
      <c r="B58" s="113"/>
      <c r="C58" s="84" t="str">
        <f>IF(C57="","",VLOOKUP(C57,LISTAS!$F$5:$H$301,2,0))</f>
        <v>COLEGIO HARMONIA</v>
      </c>
      <c r="D58" s="115"/>
      <c r="E58" s="44"/>
      <c r="F58" s="39"/>
      <c r="G58" s="80"/>
      <c r="H58" s="10"/>
      <c r="I58" s="15"/>
      <c r="J58" s="10"/>
      <c r="K58" s="89"/>
      <c r="L58" s="14"/>
      <c r="M58" s="16"/>
      <c r="O58" s="11" t="str">
        <f>IF(Q58&lt;&gt;"",1+COUNTIF(O47:O57,"1")+COUNTIF(O47:O57,"2")+COUNTIF(O47:O57,"3")+COUNTIF(O47:O57,"4")+COUNTIF(O47:O57,"5")+COUNTIF(O47:O57,"6")+COUNTIF(O47:O57,"7")+COUNTIF(O47:O57,"8")+COUNTIF(O47:O57,"9")+COUNTIF(O47:O57,"10")+COUNTIF(O47:O57,"11"),"")</f>
        <v/>
      </c>
      <c r="P58" s="12" t="str">
        <f t="shared" si="3"/>
        <v/>
      </c>
      <c r="Q58" s="17"/>
      <c r="R58" s="13" t="str">
        <f>IF(Q58="","",VLOOKUP(Q58,LISTAS!$F$5:$H$301,2,0))</f>
        <v/>
      </c>
      <c r="S58" s="13" t="str">
        <f>IF(Q58="","",VLOOKUP(Q58,LISTAS!$F$5:$I$301,4,0))</f>
        <v/>
      </c>
      <c r="T58" s="13" t="str">
        <f t="shared" si="4"/>
        <v/>
      </c>
      <c r="U58" s="13" t="str">
        <f t="shared" si="5"/>
        <v/>
      </c>
    </row>
    <row r="59" spans="2:21" ht="18" customHeight="1" x14ac:dyDescent="0.25">
      <c r="B59" s="113">
        <v>13</v>
      </c>
      <c r="C59" s="83" t="s">
        <v>58</v>
      </c>
      <c r="D59" s="114">
        <v>0</v>
      </c>
      <c r="E59" s="44">
        <f>IF(D59&lt;&gt;"",D59,"")</f>
        <v>0</v>
      </c>
      <c r="F59" s="39" t="str">
        <f>IF(D59&lt;&gt;"",IF(C59="","",C59),"")</f>
        <v>ALLEGRA ANGHER DE ALMEIDA CLARO</v>
      </c>
      <c r="G59" s="80" t="str">
        <f>VLOOKUP(G57,E57:F59,2,0)</f>
        <v>ALLEGRA ANGHER DE ALMEIDA CLARO</v>
      </c>
      <c r="H59" s="10"/>
      <c r="I59" s="15"/>
      <c r="J59" s="10"/>
      <c r="K59" s="89"/>
      <c r="L59" s="14"/>
      <c r="O59" s="11" t="str">
        <f>IF(Q59&lt;&gt;"",1+COUNTIF(O47:O58,"1")+COUNTIF(O47:O58,"2")+COUNTIF(O47:O58,"3")+COUNTIF(O47:O58,"4")+COUNTIF(O47:O58,"5")+COUNTIF(O47:O58,"6")+COUNTIF(O47:O58,"7")+COUNTIF(O47:O58,"8")+COUNTIF(O47:O58,"9")+COUNTIF(O47:O58,"10")+COUNTIF(O47:O58,"11")+COUNTIF(O47:O58,"12"),"")</f>
        <v/>
      </c>
      <c r="P59" s="12" t="str">
        <f t="shared" si="3"/>
        <v/>
      </c>
      <c r="Q59" s="17"/>
      <c r="R59" s="13" t="str">
        <f>IF(Q59="","",VLOOKUP(Q59,LISTAS!$F$5:$H$301,2,0))</f>
        <v/>
      </c>
      <c r="S59" s="13" t="str">
        <f>IF(Q59="","",VLOOKUP(Q59,LISTAS!$F$5:$I$301,4,0))</f>
        <v/>
      </c>
      <c r="T59" s="13" t="str">
        <f t="shared" si="4"/>
        <v/>
      </c>
      <c r="U59" s="13" t="str">
        <f t="shared" si="5"/>
        <v/>
      </c>
    </row>
    <row r="60" spans="2:21" ht="18" customHeight="1" thickBot="1" x14ac:dyDescent="0.3">
      <c r="B60" s="113"/>
      <c r="C60" s="84" t="str">
        <f>IF(C59="","",VLOOKUP(C59,LISTAS!$F$5:$H$301,2,0))</f>
        <v>COLÉGIO ARBOS - SÃO CAETANO DO SUL</v>
      </c>
      <c r="D60" s="115"/>
      <c r="E60" s="39"/>
      <c r="F60" s="39"/>
      <c r="G60" s="80"/>
      <c r="H60" s="10"/>
      <c r="I60" s="15"/>
      <c r="J60" s="10"/>
      <c r="K60" s="89"/>
      <c r="L60" s="14"/>
      <c r="O60" s="11" t="str">
        <f>IF(Q60&lt;&gt;"",1+COUNTIF(O47:O59,"1")+COUNTIF(O47:O59,"2")+COUNTIF(O47:O59,"3")+COUNTIF(O47:O59,"4")+COUNTIF(O47:O59,"5")+COUNTIF(O47:O59,"6")+COUNTIF(O47:O59,"7")+COUNTIF(O47:O59,"8")+COUNTIF(O47:O59,"9")+COUNTIF(O47:O59,"10")+COUNTIF(O47:O59,"11")+COUNTIF(O47:O59,"12")+COUNTIF(O47:O59,"13"),"")</f>
        <v/>
      </c>
      <c r="P60" s="12" t="str">
        <f t="shared" si="3"/>
        <v/>
      </c>
      <c r="Q60" s="17"/>
      <c r="R60" s="13" t="str">
        <f>IF(Q60="","",VLOOKUP(Q60,LISTAS!$F$5:$H$301,2,0))</f>
        <v/>
      </c>
      <c r="S60" s="13" t="str">
        <f>IF(Q60="","",VLOOKUP(Q60,LISTAS!$F$5:$I$301,4,0))</f>
        <v/>
      </c>
      <c r="T60" s="13" t="str">
        <f t="shared" si="4"/>
        <v/>
      </c>
      <c r="U60" s="13" t="str">
        <f t="shared" si="5"/>
        <v/>
      </c>
    </row>
    <row r="61" spans="2:21" ht="18" customHeight="1" thickBot="1" x14ac:dyDescent="0.3">
      <c r="B61" s="57"/>
      <c r="C61" s="80"/>
      <c r="D61" s="39"/>
      <c r="E61" s="39"/>
      <c r="F61" s="39"/>
      <c r="G61" s="80"/>
      <c r="H61" s="39"/>
      <c r="I61" s="41"/>
      <c r="J61" s="39"/>
      <c r="K61" s="89"/>
      <c r="L61" s="14"/>
      <c r="O61" s="11" t="str">
        <f>IF(Q61&lt;&gt;"",1+COUNTIF(O47:O60,"1")+COUNTIF(O47:O60,"2")+COUNTIF(O47:O60,"3")+COUNTIF(O47:O60,"4")+COUNTIF(O47:O60,"5")+COUNTIF(O47:O60,"6")+COUNTIF(O47:O60,"7")+COUNTIF(O47:O60,"8")+COUNTIF(O47:O60,"9")+COUNTIF(O47:O60,"10")+COUNTIF(O47:O60,"11")+COUNTIF(O47:O60,"12")+COUNTIF(O47:O60,"13")+COUNTIF(O47:O60,"14"),"")</f>
        <v/>
      </c>
      <c r="P61" s="12" t="str">
        <f t="shared" si="3"/>
        <v/>
      </c>
      <c r="Q61" s="17"/>
      <c r="R61" s="13" t="str">
        <f>IF(Q61="","",VLOOKUP(Q61,LISTAS!$F$5:$H$301,2,0))</f>
        <v/>
      </c>
      <c r="S61" s="13" t="str">
        <f>IF(Q61="","",VLOOKUP(Q61,LISTAS!$F$5:$I$301,4,0))</f>
        <v/>
      </c>
      <c r="T61" s="13" t="str">
        <f t="shared" si="4"/>
        <v/>
      </c>
      <c r="U61" s="13" t="str">
        <f t="shared" si="5"/>
        <v/>
      </c>
    </row>
    <row r="62" spans="2:21" ht="18" customHeight="1" x14ac:dyDescent="0.25">
      <c r="B62" s="57"/>
      <c r="C62" s="80"/>
      <c r="D62" s="39"/>
      <c r="E62" s="39"/>
      <c r="F62" s="39"/>
      <c r="G62" s="80"/>
      <c r="H62" s="39"/>
      <c r="I62" s="41"/>
      <c r="J62" s="39"/>
      <c r="K62" s="83" t="str">
        <f>IF(H52&lt;&gt;"",IF(H54&lt;&gt;"",IF(H52=H54,"",IF(H52&gt;H54,G52,G54)),""),"")</f>
        <v>MICAELA OCAÑA</v>
      </c>
      <c r="L62" s="114">
        <v>1</v>
      </c>
      <c r="O62" s="11" t="str">
        <f>IF(Q62&lt;&gt;"",1+COUNTIF(O47:O61,"1")+COUNTIF(O47:O61,"2")+COUNTIF(O47:O61,"3")+COUNTIF(O47:O61,"4")+COUNTIF(O47:O61,"5")+COUNTIF(O47:O61,"6")+COUNTIF(O47:O61,"7")+COUNTIF(O47:O61,"8")+COUNTIF(O47:O61,"9")+COUNTIF(O47:O61,"10")+COUNTIF(O47:O61,"11")+COUNTIF(O47:O61,"12")+COUNTIF(O47:O61,"13")+COUNTIF(O47:O61,"14")+COUNTIF(O47:O61,"15"),"")</f>
        <v/>
      </c>
      <c r="P62" s="12" t="str">
        <f t="shared" si="3"/>
        <v/>
      </c>
      <c r="Q62" s="17"/>
      <c r="R62" s="13" t="str">
        <f>IF(Q62="","",VLOOKUP(Q62,LISTAS!$F$5:$H$301,2,0))</f>
        <v/>
      </c>
      <c r="S62" s="13" t="str">
        <f>IF(Q62="","",VLOOKUP(Q62,LISTAS!$F$5:$I$301,4,0))</f>
        <v/>
      </c>
      <c r="T62" s="13" t="str">
        <f t="shared" si="4"/>
        <v/>
      </c>
      <c r="U62" s="13" t="str">
        <f t="shared" si="5"/>
        <v/>
      </c>
    </row>
    <row r="63" spans="2:21" ht="18" customHeight="1" thickBot="1" x14ac:dyDescent="0.3">
      <c r="B63" s="57"/>
      <c r="C63" s="80"/>
      <c r="D63" s="39"/>
      <c r="E63" s="39"/>
      <c r="F63" s="39"/>
      <c r="G63" s="80"/>
      <c r="H63" s="39"/>
      <c r="I63" s="41"/>
      <c r="J63" s="39"/>
      <c r="K63" s="84" t="str">
        <f>IF(K62="","",VLOOKUP(K62,LISTAS!$F$5:$H$301,2,0))</f>
        <v>LICEU JARDIM</v>
      </c>
      <c r="L63" s="115"/>
      <c r="O63" s="11"/>
      <c r="P63" s="12"/>
      <c r="Q63" s="13"/>
      <c r="R63" s="13" t="str">
        <f>IF(Q63="","",VLOOKUP(Q63,LISTAS!$F$5:$H$301,2,0))</f>
        <v/>
      </c>
      <c r="S63" s="13" t="str">
        <f>IF(Q63="","",VLOOKUP(Q63,LISTAS!$F$5:$I$301,4,0))</f>
        <v/>
      </c>
      <c r="T63" s="13"/>
      <c r="U63" s="13"/>
    </row>
    <row r="64" spans="2:21" ht="18" customHeight="1" x14ac:dyDescent="0.25">
      <c r="B64" s="57"/>
      <c r="C64" s="80"/>
      <c r="D64" s="39"/>
      <c r="E64" s="39"/>
      <c r="F64" s="39"/>
      <c r="G64" s="80"/>
      <c r="H64" s="39"/>
      <c r="I64" s="41"/>
      <c r="J64" s="42"/>
      <c r="K64" s="83" t="str">
        <f>IF(H72&lt;&gt;"",IF(H74&lt;&gt;"",IF(H72=H74,"",IF(H72&gt;H74,G72,G74)),""),"")</f>
        <v>GIOVANNA APARECIDA PRADELLI</v>
      </c>
      <c r="L64" s="114">
        <v>0</v>
      </c>
      <c r="O64" s="11"/>
      <c r="P64" s="12"/>
      <c r="Q64" s="13"/>
      <c r="R64" s="13" t="str">
        <f>IF(Q64="","",VLOOKUP(Q64,LISTAS!$F$5:$H$301,2,0))</f>
        <v/>
      </c>
      <c r="S64" s="13" t="str">
        <f>IF(Q64="","",VLOOKUP(Q64,LISTAS!$F$5:$I$301,4,0))</f>
        <v/>
      </c>
      <c r="T64" s="13"/>
      <c r="U64" s="13"/>
    </row>
    <row r="65" spans="2:21" ht="18" customHeight="1" thickBot="1" x14ac:dyDescent="0.3">
      <c r="B65" s="57"/>
      <c r="C65" s="80"/>
      <c r="D65" s="39"/>
      <c r="E65" s="39"/>
      <c r="F65" s="39"/>
      <c r="G65" s="80"/>
      <c r="H65" s="39"/>
      <c r="I65" s="41"/>
      <c r="J65" s="39"/>
      <c r="K65" s="84" t="str">
        <f>IF(K64="","",VLOOKUP(K64,LISTAS!$F$5:$H$301,2,0))</f>
        <v>GRUPO FÊNIX DE EDUCAÇÃO</v>
      </c>
      <c r="L65" s="115"/>
      <c r="O65" s="11"/>
      <c r="P65" s="12"/>
      <c r="Q65" s="13"/>
      <c r="R65" s="13" t="str">
        <f>IF(Q65="","",VLOOKUP(Q65,LISTAS!$F$5:$H$301,2,0))</f>
        <v/>
      </c>
      <c r="S65" s="13" t="str">
        <f>IF(Q65="","",VLOOKUP(Q65,LISTAS!$F$5:$I$301,4,0))</f>
        <v/>
      </c>
      <c r="T65" s="13"/>
      <c r="U65" s="13"/>
    </row>
    <row r="66" spans="2:21" ht="18" customHeight="1" thickBot="1" x14ac:dyDescent="0.3">
      <c r="B66" s="57"/>
      <c r="C66" s="80"/>
      <c r="D66" s="39"/>
      <c r="E66" s="39"/>
      <c r="F66" s="39"/>
      <c r="G66" s="80"/>
      <c r="H66" s="39"/>
      <c r="I66" s="41"/>
      <c r="J66" s="39"/>
      <c r="K66" s="89"/>
      <c r="L66" s="14"/>
      <c r="O66" s="11"/>
      <c r="P66" s="12"/>
      <c r="Q66" s="13"/>
      <c r="R66" s="13" t="str">
        <f>IF(Q66="","",VLOOKUP(Q66,LISTAS!$F$5:$H$301,2,0))</f>
        <v/>
      </c>
      <c r="S66" s="13" t="str">
        <f>IF(Q66="","",VLOOKUP(Q66,LISTAS!$F$5:$I$301,4,0))</f>
        <v/>
      </c>
      <c r="T66" s="13"/>
      <c r="U66" s="13"/>
    </row>
    <row r="67" spans="2:21" ht="18" customHeight="1" x14ac:dyDescent="0.25">
      <c r="B67" s="113">
        <v>11</v>
      </c>
      <c r="C67" s="83" t="s">
        <v>101</v>
      </c>
      <c r="D67" s="114">
        <v>1</v>
      </c>
      <c r="E67" s="39">
        <f>IF(D67&lt;&gt;"",D67,"")</f>
        <v>1</v>
      </c>
      <c r="F67" s="39" t="str">
        <f>IF(D67&lt;&gt;"",IF(C67="","",C67),"")</f>
        <v>GIOVANNA APARECIDA PRADELLI</v>
      </c>
      <c r="G67" s="80">
        <f>IF(E67&lt;&gt;"",IF(E69&lt;&gt;"",SMALL(E67:F69,1),""),"")</f>
        <v>0</v>
      </c>
      <c r="H67" s="10"/>
      <c r="I67" s="15"/>
      <c r="J67" s="10"/>
      <c r="K67" s="89"/>
      <c r="L67" s="14"/>
      <c r="O67" s="11"/>
      <c r="P67" s="12"/>
      <c r="Q67" s="13"/>
      <c r="R67" s="13" t="str">
        <f>IF(Q67="","",VLOOKUP(Q67,LISTAS!$F$5:$H$301,2,0))</f>
        <v/>
      </c>
      <c r="S67" s="13" t="str">
        <f>IF(Q67="","",VLOOKUP(Q67,LISTAS!$F$5:$I$301,4,0))</f>
        <v/>
      </c>
      <c r="T67" s="13"/>
      <c r="U67" s="13"/>
    </row>
    <row r="68" spans="2:21" ht="18" customHeight="1" thickBot="1" x14ac:dyDescent="0.3">
      <c r="B68" s="113"/>
      <c r="C68" s="84" t="str">
        <f>IF(C67="","",VLOOKUP(C67,LISTAS!$F$5:$H$301,2,0))</f>
        <v>GRUPO FÊNIX DE EDUCAÇÃO</v>
      </c>
      <c r="D68" s="115"/>
      <c r="E68" s="39"/>
      <c r="F68" s="39"/>
      <c r="G68" s="80"/>
      <c r="H68" s="10"/>
      <c r="I68" s="15"/>
      <c r="J68" s="10"/>
      <c r="K68" s="89"/>
      <c r="L68" s="14"/>
      <c r="O68" s="11"/>
      <c r="P68" s="12"/>
      <c r="Q68" s="13"/>
      <c r="R68" s="13" t="str">
        <f>IF(Q68="","",VLOOKUP(Q68,LISTAS!$F$5:$H$301,2,0))</f>
        <v/>
      </c>
      <c r="S68" s="13" t="str">
        <f>IF(Q68="","",VLOOKUP(Q68,LISTAS!$F$5:$I$301,4,0))</f>
        <v/>
      </c>
      <c r="T68" s="13"/>
      <c r="U68" s="13"/>
    </row>
    <row r="69" spans="2:21" ht="18" customHeight="1" x14ac:dyDescent="0.25">
      <c r="B69" s="113">
        <v>14</v>
      </c>
      <c r="C69" s="83" t="s">
        <v>150</v>
      </c>
      <c r="D69" s="114">
        <v>0</v>
      </c>
      <c r="E69" s="40">
        <f>IF(D69&lt;&gt;"",D69,"")</f>
        <v>0</v>
      </c>
      <c r="F69" s="39" t="str">
        <f>IF(D69&lt;&gt;"",IF(C69="","",C69),"")</f>
        <v>MANUELA SOARES BESSA</v>
      </c>
      <c r="G69" s="80" t="str">
        <f>VLOOKUP(G67,E67:F69,2,0)</f>
        <v>MANUELA SOARES BESSA</v>
      </c>
      <c r="H69" s="10"/>
      <c r="I69" s="15"/>
      <c r="J69" s="10"/>
      <c r="K69" s="89"/>
      <c r="L69" s="14"/>
      <c r="O69" s="11"/>
      <c r="P69" s="12"/>
      <c r="Q69" s="13"/>
      <c r="R69" s="13" t="str">
        <f>IF(Q69="","",VLOOKUP(Q69,LISTAS!$F$5:$H$301,2,0))</f>
        <v/>
      </c>
      <c r="S69" s="13" t="str">
        <f>IF(Q69="","",VLOOKUP(Q69,LISTAS!$F$5:$I$301,4,0))</f>
        <v/>
      </c>
      <c r="T69" s="13"/>
      <c r="U69" s="13"/>
    </row>
    <row r="70" spans="2:21" ht="18" customHeight="1" thickBot="1" x14ac:dyDescent="0.3">
      <c r="B70" s="113"/>
      <c r="C70" s="84" t="str">
        <f>IF(C69="","",VLOOKUP(C69,LISTAS!$F$5:$H$301,2,0))</f>
        <v>COLEGIO HARMONIA</v>
      </c>
      <c r="D70" s="115"/>
      <c r="E70" s="41"/>
      <c r="F70" s="39"/>
      <c r="G70" s="80"/>
      <c r="H70" s="10"/>
      <c r="I70" s="15"/>
      <c r="J70" s="10"/>
      <c r="K70" s="89"/>
      <c r="L70" s="14"/>
      <c r="O70" s="11"/>
      <c r="P70" s="12"/>
      <c r="Q70" s="13"/>
      <c r="R70" s="13" t="str">
        <f>IF(Q70="","",VLOOKUP(Q70,LISTAS!$F$5:$H$301,2,0))</f>
        <v/>
      </c>
      <c r="S70" s="13" t="str">
        <f>IF(Q70="","",VLOOKUP(Q70,LISTAS!$F$5:$I$301,4,0))</f>
        <v/>
      </c>
      <c r="T70" s="13"/>
      <c r="U70" s="13"/>
    </row>
    <row r="71" spans="2:21" ht="18" customHeight="1" thickBot="1" x14ac:dyDescent="0.3">
      <c r="B71" s="57"/>
      <c r="C71" s="80"/>
      <c r="D71" s="39"/>
      <c r="E71" s="41"/>
      <c r="F71" s="39"/>
      <c r="G71" s="89"/>
      <c r="H71" s="10"/>
      <c r="I71" s="15"/>
      <c r="J71" s="10"/>
      <c r="K71" s="89"/>
      <c r="L71" s="14"/>
      <c r="O71" s="11"/>
      <c r="P71" s="12"/>
      <c r="Q71" s="13"/>
      <c r="R71" s="13" t="str">
        <f>IF(Q71="","",VLOOKUP(Q71,LISTAS!$F$5:$H$301,2,0))</f>
        <v/>
      </c>
      <c r="S71" s="13" t="str">
        <f>IF(Q71="","",VLOOKUP(Q71,LISTAS!$F$5:$I$301,4,0))</f>
        <v/>
      </c>
      <c r="T71" s="13"/>
      <c r="U71" s="13"/>
    </row>
    <row r="72" spans="2:21" ht="18" customHeight="1" x14ac:dyDescent="0.25">
      <c r="B72" s="57"/>
      <c r="C72" s="80"/>
      <c r="D72" s="39"/>
      <c r="E72" s="41"/>
      <c r="F72" s="39"/>
      <c r="G72" s="83" t="str">
        <f>IF(D67&lt;&gt;"",IF(D69&lt;&gt;"",IF(D67=D69,"",IF(D67&gt;D69,C67,C69)),""),"")</f>
        <v>GIOVANNA APARECIDA PRADELLI</v>
      </c>
      <c r="H72" s="114">
        <v>1</v>
      </c>
      <c r="I72" s="43">
        <f>IF(H72&lt;&gt;"",H72,"")</f>
        <v>1</v>
      </c>
      <c r="J72" s="39" t="str">
        <f>IF(H72&lt;&gt;"",IF(G72="","",G72),"")</f>
        <v>GIOVANNA APARECIDA PRADELLI</v>
      </c>
      <c r="K72" s="80">
        <f>IF(I72&lt;&gt;"",IF(I74&lt;&gt;"",SMALL(I72:J74,1),""),"")</f>
        <v>0</v>
      </c>
      <c r="L72" s="14"/>
      <c r="O72" s="11"/>
      <c r="P72" s="12"/>
      <c r="Q72" s="13"/>
      <c r="R72" s="13" t="str">
        <f>IF(Q72="","",VLOOKUP(Q72,LISTAS!$F$5:$H$301,2,0))</f>
        <v/>
      </c>
      <c r="S72" s="13" t="str">
        <f>IF(Q72="","",VLOOKUP(Q72,LISTAS!$F$5:$I$301,4,0))</f>
        <v/>
      </c>
      <c r="T72" s="13"/>
      <c r="U72" s="13"/>
    </row>
    <row r="73" spans="2:21" ht="17.25" thickBot="1" x14ac:dyDescent="0.3">
      <c r="B73" s="57"/>
      <c r="C73" s="80"/>
      <c r="D73" s="39"/>
      <c r="E73" s="41"/>
      <c r="F73" s="39"/>
      <c r="G73" s="84" t="str">
        <f>IF(G72="","",VLOOKUP(G72,LISTAS!$F$5:$H$301,2,0))</f>
        <v>GRUPO FÊNIX DE EDUCAÇÃO</v>
      </c>
      <c r="H73" s="115"/>
      <c r="I73" s="44"/>
      <c r="J73" s="39"/>
      <c r="K73" s="80"/>
      <c r="L73" s="14"/>
      <c r="O73" s="11"/>
      <c r="P73" s="12"/>
      <c r="Q73" s="13"/>
      <c r="R73" s="13" t="str">
        <f>IF(Q73="","",VLOOKUP(Q73,LISTAS!$F$5:$H$301,2,0))</f>
        <v/>
      </c>
      <c r="S73" s="13" t="str">
        <f>IF(Q73="","",VLOOKUP(Q73,LISTAS!$F$5:$I$301,4,0))</f>
        <v/>
      </c>
      <c r="T73" s="13"/>
      <c r="U73" s="13"/>
    </row>
    <row r="74" spans="2:21" x14ac:dyDescent="0.25">
      <c r="B74" s="57"/>
      <c r="C74" s="80"/>
      <c r="D74" s="39"/>
      <c r="E74" s="41"/>
      <c r="F74" s="42"/>
      <c r="G74" s="83" t="str">
        <f>IF(D77&lt;&gt;"",IF(D79&lt;&gt;"",IF(D77=D79,"",IF(D77&gt;D79,C77,C79)),""),"")</f>
        <v>LÍVIA LUCIO DOS SANTOS MIRANDA</v>
      </c>
      <c r="H74" s="114">
        <v>0</v>
      </c>
      <c r="I74" s="44">
        <f>IF(H74&lt;&gt;"",H74,"")</f>
        <v>0</v>
      </c>
      <c r="J74" s="39" t="str">
        <f>IF(H74&lt;&gt;"",IF(G74="","",G74),"")</f>
        <v>LÍVIA LUCIO DOS SANTOS MIRANDA</v>
      </c>
      <c r="K74" s="80" t="str">
        <f>VLOOKUP(K72,I72:J74,2,0)</f>
        <v>LÍVIA LUCIO DOS SANTOS MIRANDA</v>
      </c>
      <c r="L74" s="14"/>
      <c r="O74" s="11"/>
      <c r="P74" s="12"/>
      <c r="Q74" s="13"/>
      <c r="R74" s="13" t="str">
        <f>IF(Q74="","",VLOOKUP(Q74,LISTAS!$F$5:$H$301,2,0))</f>
        <v/>
      </c>
      <c r="S74" s="13" t="str">
        <f>IF(Q74="","",VLOOKUP(Q74,LISTAS!$F$5:$I$301,4,0))</f>
        <v/>
      </c>
      <c r="T74" s="13"/>
      <c r="U74" s="13"/>
    </row>
    <row r="75" spans="2:21" ht="18" customHeight="1" thickBot="1" x14ac:dyDescent="0.3">
      <c r="B75" s="57"/>
      <c r="C75" s="80"/>
      <c r="D75" s="39"/>
      <c r="E75" s="41"/>
      <c r="F75" s="39"/>
      <c r="G75" s="84" t="str">
        <f>IF(G74="","",VLOOKUP(G74,LISTAS!$F$5:$H$301,2,0))</f>
        <v>COLEGIO HARMONIA</v>
      </c>
      <c r="H75" s="115"/>
      <c r="I75" s="39"/>
      <c r="J75" s="39"/>
      <c r="K75" s="80"/>
      <c r="L75" s="14"/>
      <c r="O75" s="11"/>
      <c r="P75" s="12"/>
      <c r="Q75" s="13"/>
      <c r="R75" s="13" t="str">
        <f>IF(Q75="","",VLOOKUP(Q75,LISTAS!$F$5:$H$301,2,0))</f>
        <v/>
      </c>
      <c r="S75" s="13" t="str">
        <f>IF(Q75="","",VLOOKUP(Q75,LISTAS!$F$5:$I$301,4,0))</f>
        <v/>
      </c>
      <c r="T75" s="13"/>
      <c r="U75" s="13"/>
    </row>
    <row r="76" spans="2:21" ht="18" customHeight="1" thickBot="1" x14ac:dyDescent="0.3">
      <c r="B76" s="57"/>
      <c r="C76" s="80"/>
      <c r="D76" s="39"/>
      <c r="E76" s="41"/>
      <c r="F76" s="39"/>
      <c r="G76" s="80"/>
      <c r="H76" s="39"/>
      <c r="I76" s="39"/>
      <c r="J76" s="39"/>
      <c r="K76" s="80"/>
      <c r="L76" s="14"/>
      <c r="O76" s="11"/>
      <c r="P76" s="12"/>
      <c r="Q76" s="13"/>
      <c r="R76" s="13" t="str">
        <f>IF(Q76="","",VLOOKUP(Q76,LISTAS!$F$5:$H$301,2,0))</f>
        <v/>
      </c>
      <c r="S76" s="13" t="str">
        <f>IF(Q76="","",VLOOKUP(Q76,LISTAS!$F$5:$I$301,4,0))</f>
        <v/>
      </c>
      <c r="T76" s="13"/>
      <c r="U76" s="13"/>
    </row>
    <row r="77" spans="2:21" ht="18" customHeight="1" x14ac:dyDescent="0.25">
      <c r="B77" s="113">
        <v>10</v>
      </c>
      <c r="C77" s="83" t="s">
        <v>135</v>
      </c>
      <c r="D77" s="114">
        <v>1</v>
      </c>
      <c r="E77" s="43">
        <f>IF(D77&lt;&gt;"",D77,"")</f>
        <v>1</v>
      </c>
      <c r="F77" s="39" t="str">
        <f>IF(D77&lt;&gt;"",IF(C77="","",C77),"")</f>
        <v>LÍVIA LUCIO DOS SANTOS MIRANDA</v>
      </c>
      <c r="G77" s="80">
        <f>IF(E77&lt;&gt;"",IF(E79&lt;&gt;"",SMALL(E77:F79,1),""),"")</f>
        <v>0</v>
      </c>
      <c r="H77" s="39"/>
      <c r="I77" s="39"/>
      <c r="J77" s="39"/>
      <c r="K77" s="80"/>
      <c r="L77" s="14"/>
      <c r="O77" s="11"/>
      <c r="P77" s="12"/>
      <c r="Q77" s="13"/>
      <c r="R77" s="13" t="str">
        <f>IF(Q77="","",VLOOKUP(Q77,LISTAS!$F$5:$H$301,2,0))</f>
        <v/>
      </c>
      <c r="S77" s="13" t="str">
        <f>IF(Q77="","",VLOOKUP(Q77,LISTAS!$F$5:$I$301,4,0))</f>
        <v/>
      </c>
      <c r="T77" s="13"/>
      <c r="U77" s="13"/>
    </row>
    <row r="78" spans="2:21" ht="18" customHeight="1" thickBot="1" x14ac:dyDescent="0.3">
      <c r="B78" s="113"/>
      <c r="C78" s="84" t="str">
        <f>IF(C77="","",VLOOKUP(C77,LISTAS!$F$5:$H$301,2,0))</f>
        <v>COLEGIO HARMONIA</v>
      </c>
      <c r="D78" s="115"/>
      <c r="E78" s="44"/>
      <c r="F78" s="39"/>
      <c r="G78" s="80"/>
      <c r="H78" s="39"/>
      <c r="I78" s="39"/>
      <c r="J78" s="39"/>
      <c r="K78" s="80"/>
      <c r="L78" s="14"/>
      <c r="O78" s="11"/>
      <c r="P78" s="12"/>
      <c r="Q78" s="13"/>
      <c r="R78" s="13" t="str">
        <f>IF(Q78="","",VLOOKUP(Q78,LISTAS!$F$5:$H$301,2,0))</f>
        <v/>
      </c>
      <c r="S78" s="13" t="str">
        <f>IF(Q78="","",VLOOKUP(Q78,LISTAS!$F$5:$I$301,4,0))</f>
        <v/>
      </c>
      <c r="T78" s="13"/>
      <c r="U78" s="13"/>
    </row>
    <row r="79" spans="2:21" ht="18" customHeight="1" x14ac:dyDescent="0.25">
      <c r="B79" s="113">
        <v>15</v>
      </c>
      <c r="C79" s="83"/>
      <c r="D79" s="114">
        <v>0</v>
      </c>
      <c r="E79" s="44">
        <f>IF(D79&lt;&gt;"",D79,"")</f>
        <v>0</v>
      </c>
      <c r="F79" s="39" t="str">
        <f>IF(D79&lt;&gt;"",IF(C79="","",C79),"")</f>
        <v/>
      </c>
      <c r="G79" s="80" t="str">
        <f>VLOOKUP(G77,E77:F79,2,0)</f>
        <v/>
      </c>
      <c r="H79" s="39"/>
      <c r="I79" s="39"/>
      <c r="J79" s="39"/>
      <c r="K79" s="80"/>
      <c r="L79" s="14"/>
      <c r="O79" s="11"/>
      <c r="P79" s="12"/>
      <c r="Q79" s="13"/>
      <c r="R79" s="13" t="str">
        <f>IF(Q79="","",VLOOKUP(Q79,LISTAS!$F$5:$H$301,2,0))</f>
        <v/>
      </c>
      <c r="S79" s="13" t="str">
        <f>IF(Q79="","",VLOOKUP(Q79,LISTAS!$F$5:$I$301,4,0))</f>
        <v/>
      </c>
      <c r="T79" s="13"/>
      <c r="U79" s="13"/>
    </row>
    <row r="80" spans="2:21" ht="18" customHeight="1" thickBot="1" x14ac:dyDescent="0.3">
      <c r="B80" s="113"/>
      <c r="C80" s="84" t="str">
        <f>IF(C79="","",VLOOKUP(C79,LISTAS!$F$5:$H$301,2,0))</f>
        <v/>
      </c>
      <c r="D80" s="115"/>
      <c r="E80" s="39"/>
      <c r="F80" s="39"/>
      <c r="G80" s="80"/>
      <c r="H80" s="39"/>
      <c r="I80" s="39"/>
      <c r="J80" s="39"/>
      <c r="K80" s="80"/>
      <c r="L80" s="53"/>
      <c r="O80" s="11"/>
      <c r="P80" s="12"/>
      <c r="Q80" s="13"/>
      <c r="R80" s="13" t="str">
        <f>IF(Q80="","",VLOOKUP(Q80,LISTAS!$F$5:$H$301,2,0))</f>
        <v/>
      </c>
      <c r="S80" s="13" t="str">
        <f>IF(Q80="","",VLOOKUP(Q80,LISTAS!$F$5:$I$301,4,0))</f>
        <v/>
      </c>
      <c r="T80" s="13"/>
      <c r="U80" s="13"/>
    </row>
    <row r="81" spans="2:21" ht="18" customHeight="1" x14ac:dyDescent="0.25">
      <c r="B81" s="57"/>
      <c r="C81" s="80"/>
      <c r="D81" s="39"/>
      <c r="E81" s="39"/>
      <c r="F81" s="39"/>
      <c r="G81" s="80"/>
      <c r="H81" s="39"/>
      <c r="I81" s="39"/>
      <c r="J81" s="39"/>
      <c r="K81" s="80"/>
      <c r="L81" s="53"/>
      <c r="O81" s="11"/>
      <c r="P81" s="12"/>
      <c r="Q81" s="13"/>
      <c r="R81" s="13" t="str">
        <f>IF(Q81="","",VLOOKUP(Q81,LISTAS!$F$5:$H$301,2,0))</f>
        <v/>
      </c>
      <c r="S81" s="13" t="str">
        <f>IF(Q81="","",VLOOKUP(Q81,LISTAS!$F$5:$I$301,4,0))</f>
        <v/>
      </c>
      <c r="T81" s="13"/>
      <c r="U81" s="13"/>
    </row>
    <row r="82" spans="2:21" ht="18" customHeight="1" x14ac:dyDescent="0.25">
      <c r="B82" s="58"/>
      <c r="C82" s="33"/>
      <c r="D82" s="18"/>
      <c r="E82" s="18"/>
      <c r="F82" s="18"/>
      <c r="G82" s="33"/>
      <c r="H82" s="18"/>
      <c r="I82" s="18"/>
      <c r="J82" s="18"/>
      <c r="K82" s="33"/>
      <c r="L82" s="18"/>
    </row>
    <row r="83" spans="2:21" ht="18" customHeight="1" x14ac:dyDescent="0.25">
      <c r="B83" s="58"/>
      <c r="C83" s="33"/>
      <c r="D83" s="18"/>
      <c r="E83" s="18"/>
      <c r="F83" s="18"/>
      <c r="G83" s="33"/>
      <c r="H83" s="18"/>
      <c r="I83" s="18"/>
      <c r="J83" s="18"/>
      <c r="K83" s="33"/>
      <c r="L83" s="18"/>
    </row>
    <row r="84" spans="2:21" ht="30" customHeight="1" x14ac:dyDescent="0.25">
      <c r="B84" s="127" t="s">
        <v>22</v>
      </c>
      <c r="C84" s="128"/>
      <c r="D84" s="128"/>
      <c r="E84" s="128"/>
      <c r="F84" s="128"/>
      <c r="G84" s="128"/>
      <c r="H84" s="128"/>
      <c r="I84" s="128"/>
      <c r="J84" s="128"/>
      <c r="K84" s="128"/>
      <c r="L84" s="129"/>
      <c r="O84" s="130" t="s">
        <v>23</v>
      </c>
      <c r="P84" s="130"/>
      <c r="Q84" s="130"/>
      <c r="R84" s="130"/>
      <c r="S84" s="130"/>
      <c r="T84" s="130"/>
      <c r="U84" s="130"/>
    </row>
    <row r="85" spans="2:21" ht="28.5" customHeight="1" thickBot="1" x14ac:dyDescent="0.3">
      <c r="B85" s="56"/>
      <c r="C85" s="80"/>
      <c r="D85" s="54"/>
      <c r="E85" s="54"/>
      <c r="F85" s="54"/>
      <c r="G85" s="88"/>
      <c r="H85" s="7"/>
      <c r="I85" s="7"/>
      <c r="J85" s="7"/>
      <c r="K85" s="88"/>
      <c r="L85" s="8"/>
      <c r="O85" s="124" t="s">
        <v>3</v>
      </c>
      <c r="P85" s="125"/>
      <c r="Q85" s="9" t="s">
        <v>15</v>
      </c>
      <c r="R85" s="9" t="s">
        <v>0</v>
      </c>
      <c r="S85" s="9" t="s">
        <v>16</v>
      </c>
      <c r="T85" s="9" t="s">
        <v>17</v>
      </c>
      <c r="U85" s="9" t="s">
        <v>18</v>
      </c>
    </row>
    <row r="86" spans="2:21" ht="18" customHeight="1" x14ac:dyDescent="0.25">
      <c r="B86" s="116">
        <v>17</v>
      </c>
      <c r="C86" s="85"/>
      <c r="D86" s="114">
        <v>0</v>
      </c>
      <c r="E86" s="39">
        <f>IF(D86&lt;&gt;"",D86,"")</f>
        <v>0</v>
      </c>
      <c r="F86" s="39" t="str">
        <f>IF(D86&lt;&gt;"",IF(C86="","",C86),"")</f>
        <v/>
      </c>
      <c r="G86" s="80">
        <f>IF(E86&lt;&gt;"",IF(E88&lt;&gt;"",SMALL(E86:F88,1),""),"")</f>
        <v>0</v>
      </c>
      <c r="H86" s="10"/>
      <c r="I86" s="10"/>
      <c r="J86" s="10"/>
      <c r="K86" s="89"/>
      <c r="L86" s="14"/>
      <c r="O86" s="11" t="str">
        <f>IF(Q86&lt;&gt;"",1,"")</f>
        <v/>
      </c>
      <c r="P86" s="12" t="str">
        <f>IF(O86&lt;&gt;"","LUGAR","")</f>
        <v/>
      </c>
      <c r="Q86" s="13" t="str">
        <f>IF(L101&lt;&gt;"",IF(L103&lt;&gt;"",IF(L101=L103,"",IF(L101&gt;L103,K101,K103)),""),"")</f>
        <v/>
      </c>
      <c r="R86" s="13" t="str">
        <f>IF(Q86="","",VLOOKUP(Q86,LISTAS!$F$5:$H$301,2,0))</f>
        <v/>
      </c>
      <c r="S86" s="13" t="str">
        <f>IF(Q86="","",VLOOKUP(Q86,LISTAS!$F$5:$I$301,4,0))</f>
        <v/>
      </c>
      <c r="T86" s="13" t="str">
        <f>IF(O86="","",IF(O86=1,100,IF(O86=2,80,IF(O86=3,70,IF(O86=4,50,IF(O86=5,45,IF(O86=6,40,IF(O86=7,35,IF(O86=8,30,IF(O86=9,28,IF(O86=10,28,IF(O86=11,28,IF(O86=12,28,IF(O86=13,28,IF(O86=14,28,IF(O86=15,28,IF(O86=16,28,IF(O86&gt;16,"",""))))))))))))))))))</f>
        <v/>
      </c>
      <c r="U86" s="13" t="str">
        <f>IF(O86="","",IF($R$5="NÃO","",IF(O86=1,100,IF(O86=2,80,IF(O86=3,70,IF(O86=4,50,IF(O86=5,45,IF(O86=6,40,IF(O86=7,35,IF(O86=8,30,IF(O86=9,28,IF(O86=10,28,IF(O86=11,28,IF(O86=12,28,IF(O86=13,28,IF(O86=14,28,IF(O86=15,28,IF(O86=16,28,IF(O86&gt;16,"","")))))))))))))))))))</f>
        <v/>
      </c>
    </row>
    <row r="87" spans="2:21" ht="18" customHeight="1" thickBot="1" x14ac:dyDescent="0.3">
      <c r="B87" s="116"/>
      <c r="C87" s="86" t="str">
        <f>IF(C86="","",VLOOKUP(C86,LISTAS!$F$5:$H$301,2,0))</f>
        <v/>
      </c>
      <c r="D87" s="115"/>
      <c r="E87" s="39"/>
      <c r="F87" s="39"/>
      <c r="G87" s="80"/>
      <c r="H87" s="10"/>
      <c r="I87" s="10"/>
      <c r="J87" s="10"/>
      <c r="K87" s="89"/>
      <c r="L87" s="14"/>
      <c r="O87" s="11" t="str">
        <f>IF(Q87&lt;&gt;"",1+COUNTIF(O86,"1"),"")</f>
        <v/>
      </c>
      <c r="P87" s="12" t="str">
        <f t="shared" ref="P87:P101" si="6">IF(O87&lt;&gt;"","LUGAR","")</f>
        <v/>
      </c>
      <c r="Q87" s="13" t="str">
        <f>IF(L101&lt;&gt;"",IF(L103&lt;&gt;"",IF(L101=L103,"",IF(L101&lt;L103,K101,K103)),""),"")</f>
        <v/>
      </c>
      <c r="R87" s="13" t="str">
        <f>IF(Q87="","",VLOOKUP(Q87,LISTAS!$F$5:$H$301,2,0))</f>
        <v/>
      </c>
      <c r="S87" s="13" t="str">
        <f>IF(Q87="","",VLOOKUP(Q87,LISTAS!$F$5:$I$301,4,0))</f>
        <v/>
      </c>
      <c r="T87" s="13" t="str">
        <f t="shared" ref="T87:T101" si="7">IF(O87="","",IF(O87=1,100,IF(O87=2,80,IF(O87=3,70,IF(O87=4,50,IF(O87=5,45,IF(O87=6,40,IF(O87=7,35,IF(O87=8,30,IF(O87=9,28,IF(O87=10,28,IF(O87=11,28,IF(O87=12,28,IF(O87=13,28,IF(O87=14,28,IF(O87=15,28,IF(O87=16,28,IF(O87&gt;16,"",""))))))))))))))))))</f>
        <v/>
      </c>
      <c r="U87" s="13" t="str">
        <f t="shared" ref="U87:U101" si="8">IF(O87="","",IF($R$5="NÃO","",IF(O87=1,100,IF(O87=2,80,IF(O87=3,70,IF(O87=4,50,IF(O87=5,45,IF(O87=6,40,IF(O87=7,35,IF(O87=8,30,IF(O87=9,28,IF(O87=10,28,IF(O87=11,28,IF(O87=12,28,IF(O87=13,28,IF(O87=14,28,IF(O87=15,28,IF(O87=16,28,IF(O87&gt;16,"","")))))))))))))))))))</f>
        <v/>
      </c>
    </row>
    <row r="88" spans="2:21" ht="18" customHeight="1" x14ac:dyDescent="0.25">
      <c r="B88" s="113">
        <v>24</v>
      </c>
      <c r="C88" s="85"/>
      <c r="D88" s="114">
        <v>0</v>
      </c>
      <c r="E88" s="40">
        <f>IF(D88&lt;&gt;"",D88,"")</f>
        <v>0</v>
      </c>
      <c r="F88" s="39" t="str">
        <f>IF(D88&lt;&gt;"",IF(C88="","",C88),"")</f>
        <v/>
      </c>
      <c r="G88" s="80" t="str">
        <f>VLOOKUP(G86,E86:F88,2,0)</f>
        <v/>
      </c>
      <c r="H88" s="10"/>
      <c r="I88" s="10"/>
      <c r="J88" s="10"/>
      <c r="K88" s="89"/>
      <c r="L88" s="14"/>
      <c r="O88" s="11" t="str">
        <f>IF(Q88&lt;&gt;"",1+COUNTIF(O86:O87,"1")+COUNTIF(O86:O87,"2"),"")</f>
        <v/>
      </c>
      <c r="P88" s="12" t="str">
        <f t="shared" si="6"/>
        <v/>
      </c>
      <c r="Q88" s="17" t="str">
        <f>IF(Q86&lt;&gt;"",IF(G91=Q86,G93,IF(G93=Q86,G91,IF(G111=Q86,G113,IF(G113=Q86,G111)))),"")</f>
        <v/>
      </c>
      <c r="R88" s="13" t="str">
        <f>IF(Q88="","",VLOOKUP(Q88,LISTAS!$F$5:$H$301,2,0))</f>
        <v/>
      </c>
      <c r="S88" s="13" t="str">
        <f>IF(Q88="","",VLOOKUP(Q88,LISTAS!$F$5:$I$301,4,0))</f>
        <v/>
      </c>
      <c r="T88" s="13" t="str">
        <f t="shared" si="7"/>
        <v/>
      </c>
      <c r="U88" s="13" t="str">
        <f t="shared" si="8"/>
        <v/>
      </c>
    </row>
    <row r="89" spans="2:21" ht="18" customHeight="1" thickBot="1" x14ac:dyDescent="0.3">
      <c r="B89" s="113"/>
      <c r="C89" s="86" t="str">
        <f>IF(C88="","",VLOOKUP(C88,LISTAS!$F$5:$H$301,2,0))</f>
        <v/>
      </c>
      <c r="D89" s="115"/>
      <c r="E89" s="41"/>
      <c r="F89" s="39"/>
      <c r="G89" s="80"/>
      <c r="H89" s="10"/>
      <c r="I89" s="10"/>
      <c r="J89" s="10"/>
      <c r="K89" s="89"/>
      <c r="L89" s="14"/>
      <c r="O89" s="11" t="str">
        <f>IF(Q89&lt;&gt;"",1+COUNTIF(O86:O88,"1")+COUNTIF(O86:O88,"2")+COUNTIF(O86:O88,"3"),"")</f>
        <v/>
      </c>
      <c r="P89" s="12" t="str">
        <f t="shared" si="6"/>
        <v/>
      </c>
      <c r="Q89" s="17" t="str">
        <f>IF(Q87&lt;&gt;"",IF(G91=Q87,G93,IF(G93=Q87,G91,IF(G111=Q87,G113,IF(G113=Q87,G111)))),"")</f>
        <v/>
      </c>
      <c r="R89" s="13" t="str">
        <f>IF(Q89="","",VLOOKUP(Q89,LISTAS!$F$5:$H$301,2,0))</f>
        <v/>
      </c>
      <c r="S89" s="13" t="str">
        <f>IF(Q89="","",VLOOKUP(Q89,LISTAS!$F$5:$I$301,4,0))</f>
        <v/>
      </c>
      <c r="T89" s="13" t="str">
        <f t="shared" si="7"/>
        <v/>
      </c>
      <c r="U89" s="13" t="str">
        <f t="shared" si="8"/>
        <v/>
      </c>
    </row>
    <row r="90" spans="2:21" ht="18" customHeight="1" thickBot="1" x14ac:dyDescent="0.3">
      <c r="B90" s="57"/>
      <c r="C90" s="80"/>
      <c r="D90" s="39"/>
      <c r="E90" s="41"/>
      <c r="F90" s="39"/>
      <c r="G90" s="80"/>
      <c r="H90" s="10"/>
      <c r="I90" s="10"/>
      <c r="J90" s="10"/>
      <c r="K90" s="89"/>
      <c r="L90" s="14"/>
      <c r="O90" s="11" t="str">
        <f>IF(Q90&lt;&gt;"",1+COUNTIF(O86:O89,"1")+COUNTIF(O86:O89,"2")+COUNTIF(O86:O89,"3")+COUNTIF(O86:O89,"4"),"")</f>
        <v/>
      </c>
      <c r="P90" s="12" t="str">
        <f t="shared" si="6"/>
        <v/>
      </c>
      <c r="Q90" s="17" t="str">
        <f>IF(Q86&lt;&gt;"",IF(C86=Q86,C88,IF(C88=Q86,C86,IF(C96=Q86,C98,IF(C98=Q86,C96,IF(C106=Q86,C108,IF(C108=Q86,C106,IF(C116=Q86,C118,IF(C118=Q86,C116)))))))),"")</f>
        <v/>
      </c>
      <c r="R90" s="13" t="str">
        <f>IF(Q90="","",VLOOKUP(Q90,LISTAS!$F$5:$H$301,2,0))</f>
        <v/>
      </c>
      <c r="S90" s="13" t="str">
        <f>IF(Q90="","",VLOOKUP(Q90,LISTAS!$F$5:$I$301,4,0))</f>
        <v/>
      </c>
      <c r="T90" s="13" t="str">
        <f t="shared" si="7"/>
        <v/>
      </c>
      <c r="U90" s="13" t="str">
        <f t="shared" si="8"/>
        <v/>
      </c>
    </row>
    <row r="91" spans="2:21" ht="18" customHeight="1" x14ac:dyDescent="0.25">
      <c r="B91" s="57"/>
      <c r="C91" s="80"/>
      <c r="D91" s="39"/>
      <c r="E91" s="41"/>
      <c r="F91" s="39"/>
      <c r="G91" s="85" t="str">
        <f>IF(D86&lt;&gt;"",IF(D88&lt;&gt;"",IF(D86=D88,"",IF(D86&gt;D88,C86,C88)),""),"")</f>
        <v/>
      </c>
      <c r="H91" s="114">
        <v>0</v>
      </c>
      <c r="I91" s="39">
        <f>IF(H91&lt;&gt;"",H91,"")</f>
        <v>0</v>
      </c>
      <c r="J91" s="39" t="str">
        <f>IF(H91&lt;&gt;"",IF(G91="","",G91),"")</f>
        <v/>
      </c>
      <c r="K91" s="80">
        <f>IF(I91&lt;&gt;"",IF(I93&lt;&gt;"",SMALL(I91:J93,1),""),"")</f>
        <v>0</v>
      </c>
      <c r="L91" s="14"/>
      <c r="O91" s="11" t="str">
        <f>IF(Q91&lt;&gt;"",1+COUNTIF(O86:O90,"1")+COUNTIF(O86:O90,"2")+COUNTIF(O86:O90,"3")+COUNTIF(O86:O90,"4")+COUNTIF(O86:O90,"5"),"")</f>
        <v/>
      </c>
      <c r="P91" s="12" t="str">
        <f t="shared" si="6"/>
        <v/>
      </c>
      <c r="Q91" s="17" t="str">
        <f>IF(Q87&lt;&gt;"",IF(C86=Q87,C88,IF(C88=Q87,C86,IF(C96=Q87,C98,IF(C98=Q87,C96,IF(C106=Q87,C108,IF(C108=Q87,C106,IF(C116=Q87,C118,IF(C118=Q87,C116)))))))),"")</f>
        <v/>
      </c>
      <c r="R91" s="13" t="str">
        <f>IF(Q91="","",VLOOKUP(Q91,LISTAS!$F$5:$H$301,2,0))</f>
        <v/>
      </c>
      <c r="S91" s="13" t="str">
        <f>IF(Q91="","",VLOOKUP(Q91,LISTAS!$F$5:$I$301,4,0))</f>
        <v/>
      </c>
      <c r="T91" s="13" t="str">
        <f t="shared" si="7"/>
        <v/>
      </c>
      <c r="U91" s="13" t="str">
        <f t="shared" si="8"/>
        <v/>
      </c>
    </row>
    <row r="92" spans="2:21" ht="18" customHeight="1" thickBot="1" x14ac:dyDescent="0.3">
      <c r="B92" s="57"/>
      <c r="C92" s="80"/>
      <c r="D92" s="39"/>
      <c r="E92" s="41"/>
      <c r="F92" s="39"/>
      <c r="G92" s="86" t="str">
        <f>IF(G91="","",VLOOKUP(G91,LISTAS!$F$5:$H$301,2,0))</f>
        <v/>
      </c>
      <c r="H92" s="115"/>
      <c r="I92" s="39"/>
      <c r="J92" s="39"/>
      <c r="K92" s="80"/>
      <c r="L92" s="14"/>
      <c r="O92" s="11" t="str">
        <f>IF(Q92&lt;&gt;"",1+COUNTIF(O86:O91,"1")+COUNTIF(O86:O91,"2")+COUNTIF(O86:O91,"3")+COUNTIF(O86:O91,"4")+COUNTIF(O86:O91,"5")+COUNTIF(O86:O91,"6"),"")</f>
        <v/>
      </c>
      <c r="P92" s="12" t="str">
        <f t="shared" si="6"/>
        <v/>
      </c>
      <c r="Q92" s="17" t="str">
        <f>IF(Q88&lt;&gt;"",IF(C86=Q88,C88,IF(C88=Q88,C86,IF(C96=Q88,C98,IF(C98=Q88,C96,IF(C106=Q88,C108,IF(C108=Q88,C106,IF(C116=Q88,C118,IF(C118=Q88,C116)))))))),"")</f>
        <v/>
      </c>
      <c r="R92" s="13" t="str">
        <f>IF(Q92="","",VLOOKUP(Q92,LISTAS!$F$5:$H$301,2,0))</f>
        <v/>
      </c>
      <c r="S92" s="13" t="str">
        <f>IF(Q92="","",VLOOKUP(Q92,LISTAS!$F$5:$I$301,4,0))</f>
        <v/>
      </c>
      <c r="T92" s="13" t="str">
        <f t="shared" si="7"/>
        <v/>
      </c>
      <c r="U92" s="13" t="str">
        <f t="shared" si="8"/>
        <v/>
      </c>
    </row>
    <row r="93" spans="2:21" ht="18" customHeight="1" x14ac:dyDescent="0.25">
      <c r="B93" s="57"/>
      <c r="C93" s="80"/>
      <c r="D93" s="39"/>
      <c r="E93" s="41"/>
      <c r="F93" s="42"/>
      <c r="G93" s="85" t="str">
        <f>IF(D96&lt;&gt;"",IF(D98&lt;&gt;"",IF(D96=D98,"",IF(D96&gt;D98,C96,C98)),""),"")</f>
        <v/>
      </c>
      <c r="H93" s="114">
        <v>0</v>
      </c>
      <c r="I93" s="40">
        <f>IF(H93&lt;&gt;"",H93,"")</f>
        <v>0</v>
      </c>
      <c r="J93" s="39" t="str">
        <f>IF(H93&lt;&gt;"",IF(G93="","",G93),"")</f>
        <v/>
      </c>
      <c r="K93" s="80" t="str">
        <f>VLOOKUP(K91,I91:J93,2,0)</f>
        <v/>
      </c>
      <c r="L93" s="14"/>
      <c r="N93" s="19"/>
      <c r="O93" s="11" t="str">
        <f>IF(Q93&lt;&gt;"",1+COUNTIF(O86:O92,"1")+COUNTIF(O86:O92,"2")+COUNTIF(O86:O92,"3")+COUNTIF(O86:O92,"4")+COUNTIF(O86:O92,"5")+COUNTIF(O86:O92,"6")+COUNTIF(O86:O92,"7"),"")</f>
        <v/>
      </c>
      <c r="P93" s="12" t="str">
        <f t="shared" si="6"/>
        <v/>
      </c>
      <c r="Q93" s="17" t="str">
        <f>IF(Q89&lt;&gt;"",IF(C86=Q89,C88,IF(C88=Q89,C86,IF(C96=Q89,C98,IF(C98=Q89,C96,IF(C106=Q89,C108,IF(C108=Q89,C106,IF(C116=Q89,C118,IF(C118=Q89,C116)))))))),"")</f>
        <v/>
      </c>
      <c r="R93" s="13" t="str">
        <f>IF(Q93="","",VLOOKUP(Q93,LISTAS!$F$5:$H$301,2,0))</f>
        <v/>
      </c>
      <c r="S93" s="13" t="str">
        <f>IF(Q93="","",VLOOKUP(Q93,LISTAS!$F$5:$I$301,4,0))</f>
        <v/>
      </c>
      <c r="T93" s="13" t="str">
        <f t="shared" si="7"/>
        <v/>
      </c>
      <c r="U93" s="13" t="str">
        <f t="shared" si="8"/>
        <v/>
      </c>
    </row>
    <row r="94" spans="2:21" ht="18" customHeight="1" thickBot="1" x14ac:dyDescent="0.3">
      <c r="B94" s="57"/>
      <c r="C94" s="80"/>
      <c r="D94" s="39"/>
      <c r="E94" s="41"/>
      <c r="F94" s="39"/>
      <c r="G94" s="86" t="str">
        <f>IF(G93="","",VLOOKUP(G93,LISTAS!$F$5:$H$301,2,0))</f>
        <v/>
      </c>
      <c r="H94" s="115"/>
      <c r="I94" s="41"/>
      <c r="J94" s="39"/>
      <c r="K94" s="80"/>
      <c r="L94" s="14"/>
      <c r="N94" s="19"/>
      <c r="O94" s="11" t="str">
        <f>IF(Q94&lt;&gt;"",1+COUNTIF(O86:O93,"1")+COUNTIF(O86:O93,"2")+COUNTIF(O86:O93,"3")+COUNTIF(O86:O93,"4")+COUNTIF(O86:O93,"5")+COUNTIF(O86:O93,"6")+COUNTIF(O86:O93,"7")+COUNTIF(O86:O93,"8"),"")</f>
        <v/>
      </c>
      <c r="P94" s="12" t="str">
        <f t="shared" si="6"/>
        <v/>
      </c>
      <c r="Q94" s="17"/>
      <c r="R94" s="13" t="str">
        <f>IF(Q94="","",VLOOKUP(Q94,LISTAS!$F$5:$H$301,2,0))</f>
        <v/>
      </c>
      <c r="S94" s="13" t="str">
        <f>IF(Q94="","",VLOOKUP(Q94,LISTAS!$F$5:$I$301,4,0))</f>
        <v/>
      </c>
      <c r="T94" s="13" t="str">
        <f t="shared" si="7"/>
        <v/>
      </c>
      <c r="U94" s="13" t="str">
        <f t="shared" si="8"/>
        <v/>
      </c>
    </row>
    <row r="95" spans="2:21" ht="18" customHeight="1" thickBot="1" x14ac:dyDescent="0.3">
      <c r="B95" s="57"/>
      <c r="C95" s="80"/>
      <c r="D95" s="39"/>
      <c r="E95" s="41"/>
      <c r="F95" s="39"/>
      <c r="G95" s="89"/>
      <c r="H95" s="10"/>
      <c r="I95" s="41"/>
      <c r="J95" s="39"/>
      <c r="K95" s="80"/>
      <c r="L95" s="14"/>
      <c r="M95" s="16"/>
      <c r="O95" s="11" t="str">
        <f>IF(Q95&lt;&gt;"",1+COUNTIF(O86:O94,"1")+COUNTIF(O86:O94,"2")+COUNTIF(O86:O94,"3")+COUNTIF(O86:O94,"4")+COUNTIF(O86:O94,"5")+COUNTIF(O86:O94,"6")+COUNTIF(O86:O94,"7")+COUNTIF(O86:O94,"8")+COUNTIF(O86:O94,"9"),"")</f>
        <v/>
      </c>
      <c r="P95" s="12" t="str">
        <f t="shared" si="6"/>
        <v/>
      </c>
      <c r="Q95" s="17"/>
      <c r="R95" s="13" t="str">
        <f>IF(Q95="","",VLOOKUP(Q95,LISTAS!$F$5:$H$301,2,0))</f>
        <v/>
      </c>
      <c r="S95" s="13" t="str">
        <f>IF(Q95="","",VLOOKUP(Q95,LISTAS!$F$5:$I$301,4,0))</f>
        <v/>
      </c>
      <c r="T95" s="13" t="str">
        <f t="shared" si="7"/>
        <v/>
      </c>
      <c r="U95" s="13" t="str">
        <f t="shared" si="8"/>
        <v/>
      </c>
    </row>
    <row r="96" spans="2:21" ht="18" customHeight="1" x14ac:dyDescent="0.25">
      <c r="B96" s="113">
        <v>20</v>
      </c>
      <c r="C96" s="85"/>
      <c r="D96" s="114">
        <v>0</v>
      </c>
      <c r="E96" s="43">
        <f>IF(D96&lt;&gt;"",D96,"")</f>
        <v>0</v>
      </c>
      <c r="F96" s="39" t="str">
        <f>IF(D96&lt;&gt;"",IF(C96="","",C96),"")</f>
        <v/>
      </c>
      <c r="G96" s="80">
        <f>IF(E96&lt;&gt;"",IF(E98&lt;&gt;"",SMALL(E96:F98,1),""),"")</f>
        <v>0</v>
      </c>
      <c r="H96" s="10"/>
      <c r="I96" s="15"/>
      <c r="J96" s="10"/>
      <c r="K96" s="89"/>
      <c r="L96" s="14"/>
      <c r="M96" s="16"/>
      <c r="O96" s="11" t="str">
        <f>IF(Q96&lt;&gt;"",1+COUNTIF(O86:O95,"1")+COUNTIF(O86:O95,"2")+COUNTIF(O86:O95,"3")+COUNTIF(O86:O95,"4")+COUNTIF(O86:O95,"5")+COUNTIF(O86:O95,"6")+COUNTIF(O86:O95,"7")+COUNTIF(O86:O95,"8")+COUNTIF(O86:O95,"9")+COUNTIF(O86:O95,"10"),"")</f>
        <v/>
      </c>
      <c r="P96" s="12" t="str">
        <f t="shared" si="6"/>
        <v/>
      </c>
      <c r="Q96" s="17"/>
      <c r="R96" s="13" t="str">
        <f>IF(Q96="","",VLOOKUP(Q96,LISTAS!$F$5:$H$301,2,0))</f>
        <v/>
      </c>
      <c r="S96" s="13" t="str">
        <f>IF(Q96="","",VLOOKUP(Q96,LISTAS!$F$5:$I$301,4,0))</f>
        <v/>
      </c>
      <c r="T96" s="13" t="str">
        <f t="shared" si="7"/>
        <v/>
      </c>
      <c r="U96" s="13" t="str">
        <f t="shared" si="8"/>
        <v/>
      </c>
    </row>
    <row r="97" spans="2:21" ht="18" customHeight="1" thickBot="1" x14ac:dyDescent="0.3">
      <c r="B97" s="113"/>
      <c r="C97" s="86" t="str">
        <f>IF(C96="","",VLOOKUP(C96,LISTAS!$F$5:$H$301,2,0))</f>
        <v/>
      </c>
      <c r="D97" s="115"/>
      <c r="E97" s="44"/>
      <c r="F97" s="39"/>
      <c r="G97" s="80"/>
      <c r="H97" s="10"/>
      <c r="I97" s="15"/>
      <c r="J97" s="10"/>
      <c r="K97" s="89"/>
      <c r="L97" s="14"/>
      <c r="M97" s="16"/>
      <c r="O97" s="11" t="str">
        <f>IF(Q97&lt;&gt;"",1+COUNTIF(O86:O96,"1")+COUNTIF(O86:O96,"2")+COUNTIF(O86:O96,"3")+COUNTIF(O86:O96,"4")+COUNTIF(O86:O96,"5")+COUNTIF(O86:O96,"6")+COUNTIF(O86:O96,"7")+COUNTIF(O86:O96,"8")+COUNTIF(O86:O96,"9")+COUNTIF(O86:O96,"10")+COUNTIF(O86:O96,"11"),"")</f>
        <v/>
      </c>
      <c r="P97" s="12" t="str">
        <f t="shared" si="6"/>
        <v/>
      </c>
      <c r="Q97" s="17"/>
      <c r="R97" s="13" t="str">
        <f>IF(Q97="","",VLOOKUP(Q97,LISTAS!$F$5:$H$301,2,0))</f>
        <v/>
      </c>
      <c r="S97" s="13" t="str">
        <f>IF(Q97="","",VLOOKUP(Q97,LISTAS!$F$5:$I$301,4,0))</f>
        <v/>
      </c>
      <c r="T97" s="13" t="str">
        <f t="shared" si="7"/>
        <v/>
      </c>
      <c r="U97" s="13" t="str">
        <f t="shared" si="8"/>
        <v/>
      </c>
    </row>
    <row r="98" spans="2:21" ht="18" customHeight="1" x14ac:dyDescent="0.25">
      <c r="B98" s="113">
        <v>21</v>
      </c>
      <c r="C98" s="85"/>
      <c r="D98" s="114">
        <v>0</v>
      </c>
      <c r="E98" s="44">
        <f>IF(D98&lt;&gt;"",D98,"")</f>
        <v>0</v>
      </c>
      <c r="F98" s="39" t="str">
        <f>IF(D98&lt;&gt;"",IF(C98="","",C98),"")</f>
        <v/>
      </c>
      <c r="G98" s="80" t="str">
        <f>VLOOKUP(G96,E96:F98,2,0)</f>
        <v/>
      </c>
      <c r="H98" s="10"/>
      <c r="I98" s="15"/>
      <c r="J98" s="10"/>
      <c r="K98" s="89"/>
      <c r="L98" s="14"/>
      <c r="M98" s="16"/>
      <c r="O98" s="11" t="str">
        <f>IF(Q98&lt;&gt;"",1+COUNTIF(O86:O97,"1")+COUNTIF(O86:O97,"2")+COUNTIF(O86:O97,"3")+COUNTIF(O86:O97,"4")+COUNTIF(O86:O97,"5")+COUNTIF(O86:O97,"6")+COUNTIF(O86:O97,"7")+COUNTIF(O86:O97,"8")+COUNTIF(O86:O97,"9")+COUNTIF(O86:O97,"10")+COUNTIF(O86:O97,"11")+COUNTIF(O86:O97,"12"),"")</f>
        <v/>
      </c>
      <c r="P98" s="12" t="str">
        <f t="shared" si="6"/>
        <v/>
      </c>
      <c r="Q98" s="17"/>
      <c r="R98" s="13" t="str">
        <f>IF(Q98="","",VLOOKUP(Q98,LISTAS!$F$5:$H$301,2,0))</f>
        <v/>
      </c>
      <c r="S98" s="13" t="str">
        <f>IF(Q98="","",VLOOKUP(Q98,LISTAS!$F$5:$I$301,4,0))</f>
        <v/>
      </c>
      <c r="T98" s="13" t="str">
        <f t="shared" si="7"/>
        <v/>
      </c>
      <c r="U98" s="13" t="str">
        <f t="shared" si="8"/>
        <v/>
      </c>
    </row>
    <row r="99" spans="2:21" ht="18" customHeight="1" thickBot="1" x14ac:dyDescent="0.3">
      <c r="B99" s="113"/>
      <c r="C99" s="86" t="str">
        <f>IF(C98="","",VLOOKUP(C98,LISTAS!$F$5:$H$301,2,0))</f>
        <v/>
      </c>
      <c r="D99" s="115"/>
      <c r="E99" s="39"/>
      <c r="F99" s="39"/>
      <c r="G99" s="80"/>
      <c r="H99" s="10"/>
      <c r="I99" s="15"/>
      <c r="J99" s="10"/>
      <c r="K99" s="89"/>
      <c r="L99" s="14"/>
      <c r="N99" s="19"/>
      <c r="O99" s="11" t="str">
        <f>IF(Q99&lt;&gt;"",1+COUNTIF(O86:O98,"1")+COUNTIF(O86:O98,"2")+COUNTIF(O86:O98,"3")+COUNTIF(O86:O98,"4")+COUNTIF(O86:O98,"5")+COUNTIF(O86:O98,"6")+COUNTIF(O86:O98,"7")+COUNTIF(O86:O98,"8")+COUNTIF(O86:O98,"9")+COUNTIF(O86:O98,"10")+COUNTIF(O86:O98,"11")+COUNTIF(O86:O98,"12")+COUNTIF(O86:O98,"13"),"")</f>
        <v/>
      </c>
      <c r="P99" s="12" t="str">
        <f t="shared" si="6"/>
        <v/>
      </c>
      <c r="Q99" s="17"/>
      <c r="R99" s="13" t="str">
        <f>IF(Q99="","",VLOOKUP(Q99,LISTAS!$F$5:$H$301,2,0))</f>
        <v/>
      </c>
      <c r="S99" s="13" t="str">
        <f>IF(Q99="","",VLOOKUP(Q99,LISTAS!$F$5:$I$301,4,0))</f>
        <v/>
      </c>
      <c r="T99" s="13" t="str">
        <f t="shared" si="7"/>
        <v/>
      </c>
      <c r="U99" s="13" t="str">
        <f t="shared" si="8"/>
        <v/>
      </c>
    </row>
    <row r="100" spans="2:21" ht="18" customHeight="1" thickBot="1" x14ac:dyDescent="0.3">
      <c r="B100" s="57"/>
      <c r="C100" s="80"/>
      <c r="D100" s="39"/>
      <c r="E100" s="39"/>
      <c r="F100" s="39"/>
      <c r="G100" s="80"/>
      <c r="H100" s="39"/>
      <c r="I100" s="41"/>
      <c r="J100" s="39"/>
      <c r="K100" s="89"/>
      <c r="L100" s="14"/>
      <c r="O100" s="11" t="str">
        <f>IF(Q100&lt;&gt;"",1+COUNTIF(O86:O99,"1")+COUNTIF(O86:O99,"2")+COUNTIF(O86:O99,"3")+COUNTIF(O86:O99,"4")+COUNTIF(O86:O99,"5")+COUNTIF(O86:O99,"6")+COUNTIF(O86:O99,"7")+COUNTIF(O86:O99,"8")+COUNTIF(O86:O99,"9")+COUNTIF(O86:O99,"10")+COUNTIF(O86:O99,"11")+COUNTIF(O86:O99,"12")+COUNTIF(O86:O99,"13")+COUNTIF(O86:O99,"14"),"")</f>
        <v/>
      </c>
      <c r="P100" s="12" t="str">
        <f t="shared" si="6"/>
        <v/>
      </c>
      <c r="Q100" s="17"/>
      <c r="R100" s="13" t="str">
        <f>IF(Q100="","",VLOOKUP(Q100,LISTAS!$F$5:$H$301,2,0))</f>
        <v/>
      </c>
      <c r="S100" s="13" t="str">
        <f>IF(Q100="","",VLOOKUP(Q100,LISTAS!$F$5:$I$301,4,0))</f>
        <v/>
      </c>
      <c r="T100" s="13" t="str">
        <f t="shared" si="7"/>
        <v/>
      </c>
      <c r="U100" s="13" t="str">
        <f t="shared" si="8"/>
        <v/>
      </c>
    </row>
    <row r="101" spans="2:21" ht="18" customHeight="1" x14ac:dyDescent="0.25">
      <c r="B101" s="57"/>
      <c r="C101" s="80"/>
      <c r="D101" s="39"/>
      <c r="E101" s="39"/>
      <c r="F101" s="39"/>
      <c r="G101" s="80"/>
      <c r="H101" s="39"/>
      <c r="I101" s="41"/>
      <c r="J101" s="39"/>
      <c r="K101" s="85" t="str">
        <f>IF(H91&lt;&gt;"",IF(H93&lt;&gt;"",IF(H91=H93,"",IF(H91&gt;H93,G91,G93)),""),"")</f>
        <v/>
      </c>
      <c r="L101" s="114">
        <v>0</v>
      </c>
      <c r="O101" s="11" t="str">
        <f>IF(Q101&lt;&gt;"",1+COUNTIF(O86:O100,"1")+COUNTIF(O86:O100,"2")+COUNTIF(O86:O100,"3")+COUNTIF(O86:O100,"4")+COUNTIF(O86:O100,"5")+COUNTIF(O86:O100,"6")+COUNTIF(O86:O100,"7")+COUNTIF(O86:O100,"8")+COUNTIF(O86:O100,"9")+COUNTIF(O86:O100,"10")+COUNTIF(O86:O100,"11")+COUNTIF(O86:O100,"12")+COUNTIF(O86:O100,"13")+COUNTIF(O86:O100,"14")+COUNTIF(O86:O100,"15"),"")</f>
        <v/>
      </c>
      <c r="P101" s="12" t="str">
        <f t="shared" si="6"/>
        <v/>
      </c>
      <c r="Q101" s="17"/>
      <c r="R101" s="13" t="str">
        <f>IF(Q101="","",VLOOKUP(Q101,LISTAS!$F$5:$H$301,2,0))</f>
        <v/>
      </c>
      <c r="S101" s="13" t="str">
        <f>IF(Q101="","",VLOOKUP(Q101,LISTAS!$F$5:$I$301,4,0))</f>
        <v/>
      </c>
      <c r="T101" s="13" t="str">
        <f t="shared" si="7"/>
        <v/>
      </c>
      <c r="U101" s="13" t="str">
        <f t="shared" si="8"/>
        <v/>
      </c>
    </row>
    <row r="102" spans="2:21" ht="18" customHeight="1" thickBot="1" x14ac:dyDescent="0.3">
      <c r="B102" s="57"/>
      <c r="C102" s="80"/>
      <c r="D102" s="39"/>
      <c r="E102" s="39"/>
      <c r="F102" s="39"/>
      <c r="G102" s="80"/>
      <c r="H102" s="39"/>
      <c r="I102" s="41"/>
      <c r="J102" s="39"/>
      <c r="K102" s="86" t="str">
        <f>IF(K101="","",VLOOKUP(K101,LISTAS!$F$5:$H$301,2,0))</f>
        <v/>
      </c>
      <c r="L102" s="115"/>
      <c r="O102" s="11"/>
      <c r="P102" s="12"/>
      <c r="Q102" s="13"/>
      <c r="R102" s="13" t="str">
        <f>IF(Q102="","",VLOOKUP(Q102,LISTAS!$F$5:$H$301,2,0))</f>
        <v/>
      </c>
      <c r="S102" s="13" t="str">
        <f>IF(Q102="","",VLOOKUP(Q102,LISTAS!$F$5:$I$301,4,0))</f>
        <v/>
      </c>
      <c r="T102" s="13"/>
      <c r="U102" s="13"/>
    </row>
    <row r="103" spans="2:21" ht="18" customHeight="1" x14ac:dyDescent="0.25">
      <c r="B103" s="57"/>
      <c r="C103" s="80"/>
      <c r="D103" s="39"/>
      <c r="E103" s="39"/>
      <c r="F103" s="39"/>
      <c r="G103" s="80"/>
      <c r="H103" s="39"/>
      <c r="I103" s="41"/>
      <c r="J103" s="42"/>
      <c r="K103" s="85" t="str">
        <f>IF(H111&lt;&gt;"",IF(H113&lt;&gt;"",IF(H111=H113,"",IF(H111&gt;H113,G111,G113)),""),"")</f>
        <v/>
      </c>
      <c r="L103" s="114">
        <v>0</v>
      </c>
      <c r="O103" s="11"/>
      <c r="P103" s="12"/>
      <c r="Q103" s="13"/>
      <c r="R103" s="13" t="str">
        <f>IF(Q103="","",VLOOKUP(Q103,LISTAS!$F$5:$H$301,2,0))</f>
        <v/>
      </c>
      <c r="S103" s="13" t="str">
        <f>IF(Q103="","",VLOOKUP(Q103,LISTAS!$F$5:$I$301,4,0))</f>
        <v/>
      </c>
      <c r="T103" s="13"/>
      <c r="U103" s="13"/>
    </row>
    <row r="104" spans="2:21" ht="18" customHeight="1" thickBot="1" x14ac:dyDescent="0.3">
      <c r="B104" s="57"/>
      <c r="C104" s="80"/>
      <c r="D104" s="39"/>
      <c r="E104" s="39"/>
      <c r="F104" s="39"/>
      <c r="G104" s="80"/>
      <c r="H104" s="39"/>
      <c r="I104" s="41"/>
      <c r="J104" s="39"/>
      <c r="K104" s="86" t="str">
        <f>IF(K103="","",VLOOKUP(K103,LISTAS!$F$5:$H$301,2,0))</f>
        <v/>
      </c>
      <c r="L104" s="115"/>
      <c r="O104" s="11"/>
      <c r="P104" s="12"/>
      <c r="Q104" s="13"/>
      <c r="R104" s="13" t="str">
        <f>IF(Q104="","",VLOOKUP(Q104,LISTAS!$F$5:$H$301,2,0))</f>
        <v/>
      </c>
      <c r="S104" s="13" t="str">
        <f>IF(Q104="","",VLOOKUP(Q104,LISTAS!$F$5:$I$301,4,0))</f>
        <v/>
      </c>
      <c r="T104" s="13"/>
      <c r="U104" s="13"/>
    </row>
    <row r="105" spans="2:21" ht="18" customHeight="1" thickBot="1" x14ac:dyDescent="0.3">
      <c r="B105" s="57"/>
      <c r="C105" s="80"/>
      <c r="D105" s="39"/>
      <c r="E105" s="39"/>
      <c r="F105" s="39"/>
      <c r="G105" s="80"/>
      <c r="H105" s="39"/>
      <c r="I105" s="41"/>
      <c r="J105" s="39"/>
      <c r="K105" s="89"/>
      <c r="L105" s="14"/>
      <c r="O105" s="11"/>
      <c r="P105" s="12"/>
      <c r="Q105" s="13"/>
      <c r="R105" s="13" t="str">
        <f>IF(Q105="","",VLOOKUP(Q105,LISTAS!$F$5:$H$301,2,0))</f>
        <v/>
      </c>
      <c r="S105" s="13" t="str">
        <f>IF(Q105="","",VLOOKUP(Q105,LISTAS!$F$5:$I$301,4,0))</f>
        <v/>
      </c>
      <c r="T105" s="13"/>
      <c r="U105" s="13"/>
    </row>
    <row r="106" spans="2:21" ht="18" customHeight="1" x14ac:dyDescent="0.25">
      <c r="B106" s="113">
        <v>19</v>
      </c>
      <c r="C106" s="85"/>
      <c r="D106" s="114">
        <v>0</v>
      </c>
      <c r="E106" s="39">
        <f>IF(D106&lt;&gt;"",D106,"")</f>
        <v>0</v>
      </c>
      <c r="F106" s="39" t="str">
        <f>IF(D106&lt;&gt;"",IF(C106="","",C106),"")</f>
        <v/>
      </c>
      <c r="G106" s="80">
        <f>IF(E106&lt;&gt;"",IF(E108&lt;&gt;"",SMALL(E106:F108,1),""),"")</f>
        <v>0</v>
      </c>
      <c r="H106" s="10"/>
      <c r="I106" s="15"/>
      <c r="J106" s="10"/>
      <c r="K106" s="89"/>
      <c r="L106" s="14"/>
      <c r="O106" s="11"/>
      <c r="P106" s="12"/>
      <c r="Q106" s="13"/>
      <c r="R106" s="13" t="str">
        <f>IF(Q106="","",VLOOKUP(Q106,LISTAS!$F$5:$H$301,2,0))</f>
        <v/>
      </c>
      <c r="S106" s="13" t="str">
        <f>IF(Q106="","",VLOOKUP(Q106,LISTAS!$F$5:$I$301,4,0))</f>
        <v/>
      </c>
      <c r="T106" s="13"/>
      <c r="U106" s="13"/>
    </row>
    <row r="107" spans="2:21" ht="18" customHeight="1" thickBot="1" x14ac:dyDescent="0.3">
      <c r="B107" s="113"/>
      <c r="C107" s="86" t="str">
        <f>IF(C106="","",VLOOKUP(C106,LISTAS!$F$5:$H$301,2,0))</f>
        <v/>
      </c>
      <c r="D107" s="115"/>
      <c r="E107" s="39"/>
      <c r="F107" s="39"/>
      <c r="G107" s="80"/>
      <c r="H107" s="10"/>
      <c r="I107" s="15"/>
      <c r="J107" s="10"/>
      <c r="K107" s="89"/>
      <c r="L107" s="14"/>
      <c r="O107" s="11"/>
      <c r="P107" s="12"/>
      <c r="Q107" s="13"/>
      <c r="R107" s="13" t="str">
        <f>IF(Q107="","",VLOOKUP(Q107,LISTAS!$F$5:$H$301,2,0))</f>
        <v/>
      </c>
      <c r="S107" s="13" t="str">
        <f>IF(Q107="","",VLOOKUP(Q107,LISTAS!$F$5:$I$301,4,0))</f>
        <v/>
      </c>
      <c r="T107" s="13"/>
      <c r="U107" s="13"/>
    </row>
    <row r="108" spans="2:21" ht="18" customHeight="1" x14ac:dyDescent="0.25">
      <c r="B108" s="113">
        <v>22</v>
      </c>
      <c r="C108" s="85"/>
      <c r="D108" s="114">
        <v>0</v>
      </c>
      <c r="E108" s="40">
        <f>IF(D108&lt;&gt;"",D108,"")</f>
        <v>0</v>
      </c>
      <c r="F108" s="39" t="str">
        <f>IF(D108&lt;&gt;"",IF(C108="","",C108),"")</f>
        <v/>
      </c>
      <c r="G108" s="80" t="str">
        <f>VLOOKUP(G106,E106:F108,2,0)</f>
        <v/>
      </c>
      <c r="H108" s="10"/>
      <c r="I108" s="15"/>
      <c r="J108" s="10"/>
      <c r="K108" s="89"/>
      <c r="L108" s="14"/>
      <c r="O108" s="11"/>
      <c r="P108" s="12"/>
      <c r="Q108" s="13"/>
      <c r="R108" s="13" t="str">
        <f>IF(Q108="","",VLOOKUP(Q108,LISTAS!$F$5:$H$301,2,0))</f>
        <v/>
      </c>
      <c r="S108" s="13" t="str">
        <f>IF(Q108="","",VLOOKUP(Q108,LISTAS!$F$5:$I$301,4,0))</f>
        <v/>
      </c>
      <c r="T108" s="13"/>
      <c r="U108" s="13"/>
    </row>
    <row r="109" spans="2:21" ht="18" customHeight="1" thickBot="1" x14ac:dyDescent="0.3">
      <c r="B109" s="113"/>
      <c r="C109" s="86" t="str">
        <f>IF(C108="","",VLOOKUP(C108,LISTAS!$F$5:$H$301,2,0))</f>
        <v/>
      </c>
      <c r="D109" s="115"/>
      <c r="E109" s="41"/>
      <c r="F109" s="39"/>
      <c r="G109" s="80"/>
      <c r="H109" s="10"/>
      <c r="I109" s="15"/>
      <c r="J109" s="10"/>
      <c r="K109" s="89"/>
      <c r="L109" s="14"/>
      <c r="O109" s="11"/>
      <c r="P109" s="12"/>
      <c r="Q109" s="13"/>
      <c r="R109" s="13" t="str">
        <f>IF(Q109="","",VLOOKUP(Q109,LISTAS!$F$5:$H$301,2,0))</f>
        <v/>
      </c>
      <c r="S109" s="13" t="str">
        <f>IF(Q109="","",VLOOKUP(Q109,LISTAS!$F$5:$I$301,4,0))</f>
        <v/>
      </c>
      <c r="T109" s="13"/>
      <c r="U109" s="13"/>
    </row>
    <row r="110" spans="2:21" ht="18" customHeight="1" thickBot="1" x14ac:dyDescent="0.3">
      <c r="B110" s="57"/>
      <c r="C110" s="80"/>
      <c r="D110" s="39"/>
      <c r="E110" s="41"/>
      <c r="F110" s="39"/>
      <c r="G110" s="89"/>
      <c r="H110" s="10"/>
      <c r="I110" s="15"/>
      <c r="J110" s="10"/>
      <c r="K110" s="89"/>
      <c r="L110" s="14"/>
      <c r="O110" s="11"/>
      <c r="P110" s="12"/>
      <c r="Q110" s="13"/>
      <c r="R110" s="13" t="str">
        <f>IF(Q110="","",VLOOKUP(Q110,LISTAS!$F$5:$H$301,2,0))</f>
        <v/>
      </c>
      <c r="S110" s="13" t="str">
        <f>IF(Q110="","",VLOOKUP(Q110,LISTAS!$F$5:$I$301,4,0))</f>
        <v/>
      </c>
      <c r="T110" s="13"/>
      <c r="U110" s="13"/>
    </row>
    <row r="111" spans="2:21" ht="18" customHeight="1" x14ac:dyDescent="0.25">
      <c r="B111" s="57"/>
      <c r="C111" s="80"/>
      <c r="D111" s="39"/>
      <c r="E111" s="41"/>
      <c r="F111" s="39"/>
      <c r="G111" s="85" t="str">
        <f>IF(D106&lt;&gt;"",IF(D108&lt;&gt;"",IF(D106=D108,"",IF(D106&gt;D108,C106,C108)),""),"")</f>
        <v/>
      </c>
      <c r="H111" s="114">
        <v>0</v>
      </c>
      <c r="I111" s="43">
        <f>IF(H111&lt;&gt;"",H111,"")</f>
        <v>0</v>
      </c>
      <c r="J111" s="39" t="str">
        <f>IF(H111&lt;&gt;"",IF(G111="","",G111),"")</f>
        <v/>
      </c>
      <c r="K111" s="80">
        <f>IF(I111&lt;&gt;"",IF(I113&lt;&gt;"",SMALL(I111:J113,1),""),"")</f>
        <v>0</v>
      </c>
      <c r="L111" s="14"/>
      <c r="O111" s="11"/>
      <c r="P111" s="12"/>
      <c r="Q111" s="13"/>
      <c r="R111" s="13" t="str">
        <f>IF(Q111="","",VLOOKUP(Q111,LISTAS!$F$5:$H$301,2,0))</f>
        <v/>
      </c>
      <c r="S111" s="13" t="str">
        <f>IF(Q111="","",VLOOKUP(Q111,LISTAS!$F$5:$I$301,4,0))</f>
        <v/>
      </c>
      <c r="T111" s="13"/>
      <c r="U111" s="13"/>
    </row>
    <row r="112" spans="2:21" ht="18" customHeight="1" thickBot="1" x14ac:dyDescent="0.3">
      <c r="B112" s="57"/>
      <c r="C112" s="80"/>
      <c r="D112" s="39"/>
      <c r="E112" s="41"/>
      <c r="F112" s="39"/>
      <c r="G112" s="86" t="str">
        <f>IF(G111="","",VLOOKUP(G111,LISTAS!$F$5:$H$301,2,0))</f>
        <v/>
      </c>
      <c r="H112" s="115"/>
      <c r="I112" s="44"/>
      <c r="J112" s="39"/>
      <c r="K112" s="80"/>
      <c r="L112" s="14"/>
      <c r="O112" s="11"/>
      <c r="P112" s="12"/>
      <c r="Q112" s="13"/>
      <c r="R112" s="13" t="str">
        <f>IF(Q112="","",VLOOKUP(Q112,LISTAS!$F$5:$H$301,2,0))</f>
        <v/>
      </c>
      <c r="S112" s="13" t="str">
        <f>IF(Q112="","",VLOOKUP(Q112,LISTAS!$F$5:$I$301,4,0))</f>
        <v/>
      </c>
      <c r="T112" s="13"/>
      <c r="U112" s="13"/>
    </row>
    <row r="113" spans="2:22" ht="18" customHeight="1" x14ac:dyDescent="0.25">
      <c r="B113" s="57"/>
      <c r="C113" s="80"/>
      <c r="D113" s="39"/>
      <c r="E113" s="41"/>
      <c r="F113" s="42"/>
      <c r="G113" s="85" t="str">
        <f>IF(D116&lt;&gt;"",IF(D118&lt;&gt;"",IF(D116=D118,"",IF(D116&gt;D118,C116,C118)),""),"")</f>
        <v/>
      </c>
      <c r="H113" s="114">
        <v>0</v>
      </c>
      <c r="I113" s="44">
        <f>IF(H113&lt;&gt;"",H113,"")</f>
        <v>0</v>
      </c>
      <c r="J113" s="39" t="str">
        <f>IF(H113&lt;&gt;"",IF(G113="","",G113),"")</f>
        <v/>
      </c>
      <c r="K113" s="80" t="str">
        <f>VLOOKUP(K111,I111:J113,2,0)</f>
        <v/>
      </c>
      <c r="L113" s="14"/>
      <c r="O113" s="11"/>
      <c r="P113" s="12"/>
      <c r="Q113" s="13"/>
      <c r="R113" s="13" t="str">
        <f>IF(Q113="","",VLOOKUP(Q113,LISTAS!$F$5:$H$301,2,0))</f>
        <v/>
      </c>
      <c r="S113" s="13" t="str">
        <f>IF(Q113="","",VLOOKUP(Q113,LISTAS!$F$5:$I$301,4,0))</f>
        <v/>
      </c>
      <c r="T113" s="13"/>
      <c r="U113" s="13"/>
      <c r="V113" s="2"/>
    </row>
    <row r="114" spans="2:22" ht="18" customHeight="1" thickBot="1" x14ac:dyDescent="0.3">
      <c r="B114" s="57"/>
      <c r="C114" s="80"/>
      <c r="D114" s="39"/>
      <c r="E114" s="41"/>
      <c r="F114" s="39"/>
      <c r="G114" s="86" t="str">
        <f>IF(G113="","",VLOOKUP(G113,LISTAS!$F$5:$H$301,2,0))</f>
        <v/>
      </c>
      <c r="H114" s="115"/>
      <c r="I114" s="39"/>
      <c r="J114" s="39"/>
      <c r="K114" s="80"/>
      <c r="L114" s="14"/>
      <c r="O114" s="11"/>
      <c r="P114" s="12"/>
      <c r="Q114" s="13"/>
      <c r="R114" s="13" t="str">
        <f>IF(Q114="","",VLOOKUP(Q114,LISTAS!$F$5:$H$301,2,0))</f>
        <v/>
      </c>
      <c r="S114" s="13" t="str">
        <f>IF(Q114="","",VLOOKUP(Q114,LISTAS!$F$5:$I$301,4,0))</f>
        <v/>
      </c>
      <c r="T114" s="13"/>
      <c r="U114" s="13"/>
      <c r="V114" s="2"/>
    </row>
    <row r="115" spans="2:22" ht="18" customHeight="1" thickBot="1" x14ac:dyDescent="0.3">
      <c r="B115" s="57"/>
      <c r="C115" s="80"/>
      <c r="D115" s="39"/>
      <c r="E115" s="41"/>
      <c r="F115" s="39"/>
      <c r="G115" s="80"/>
      <c r="H115" s="39"/>
      <c r="I115" s="39"/>
      <c r="J115" s="39"/>
      <c r="K115" s="80"/>
      <c r="L115" s="14"/>
      <c r="M115" s="2"/>
      <c r="N115" s="2"/>
      <c r="O115" s="11"/>
      <c r="P115" s="12"/>
      <c r="Q115" s="13"/>
      <c r="R115" s="13" t="str">
        <f>IF(Q115="","",VLOOKUP(Q115,LISTAS!$F$5:$H$301,2,0))</f>
        <v/>
      </c>
      <c r="S115" s="13" t="str">
        <f>IF(Q115="","",VLOOKUP(Q115,LISTAS!$F$5:$I$301,4,0))</f>
        <v/>
      </c>
      <c r="T115" s="13"/>
      <c r="U115" s="13"/>
    </row>
    <row r="116" spans="2:22" ht="18" customHeight="1" x14ac:dyDescent="0.25">
      <c r="B116" s="113">
        <v>18</v>
      </c>
      <c r="C116" s="85"/>
      <c r="D116" s="114">
        <v>0</v>
      </c>
      <c r="E116" s="43">
        <f>IF(D116&lt;&gt;"",D116,"")</f>
        <v>0</v>
      </c>
      <c r="F116" s="39" t="str">
        <f>IF(D116&lt;&gt;"",IF(C116="","",C116),"")</f>
        <v/>
      </c>
      <c r="G116" s="80">
        <f>IF(E116&lt;&gt;"",IF(E118&lt;&gt;"",SMALL(E116:F118,1),""),"")</f>
        <v>0</v>
      </c>
      <c r="H116" s="39"/>
      <c r="I116" s="39"/>
      <c r="J116" s="39"/>
      <c r="K116" s="80"/>
      <c r="L116" s="14"/>
      <c r="M116" s="2"/>
      <c r="N116" s="2"/>
      <c r="O116" s="11"/>
      <c r="P116" s="12"/>
      <c r="Q116" s="13"/>
      <c r="R116" s="13" t="str">
        <f>IF(Q116="","",VLOOKUP(Q116,LISTAS!$F$5:$H$301,2,0))</f>
        <v/>
      </c>
      <c r="S116" s="13" t="str">
        <f>IF(Q116="","",VLOOKUP(Q116,LISTAS!$F$5:$I$301,4,0))</f>
        <v/>
      </c>
      <c r="T116" s="13"/>
      <c r="U116" s="13"/>
    </row>
    <row r="117" spans="2:22" ht="18" customHeight="1" thickBot="1" x14ac:dyDescent="0.3">
      <c r="B117" s="113"/>
      <c r="C117" s="86" t="str">
        <f>IF(C116="","",VLOOKUP(C116,LISTAS!$F$5:$H$301,2,0))</f>
        <v/>
      </c>
      <c r="D117" s="115"/>
      <c r="E117" s="44"/>
      <c r="F117" s="39"/>
      <c r="G117" s="80"/>
      <c r="H117" s="39"/>
      <c r="I117" s="39"/>
      <c r="J117" s="39"/>
      <c r="K117" s="80"/>
      <c r="L117" s="14"/>
      <c r="O117" s="11"/>
      <c r="P117" s="12"/>
      <c r="Q117" s="13"/>
      <c r="R117" s="13" t="str">
        <f>IF(Q117="","",VLOOKUP(Q117,LISTAS!$F$5:$H$301,2,0))</f>
        <v/>
      </c>
      <c r="S117" s="13" t="str">
        <f>IF(Q117="","",VLOOKUP(Q117,LISTAS!$F$5:$I$301,4,0))</f>
        <v/>
      </c>
      <c r="T117" s="13"/>
      <c r="U117" s="13"/>
    </row>
    <row r="118" spans="2:22" ht="18" customHeight="1" x14ac:dyDescent="0.25">
      <c r="B118" s="113">
        <v>23</v>
      </c>
      <c r="C118" s="85"/>
      <c r="D118" s="114">
        <v>0</v>
      </c>
      <c r="E118" s="44">
        <f>IF(D118&lt;&gt;"",D118,"")</f>
        <v>0</v>
      </c>
      <c r="F118" s="39" t="str">
        <f>IF(D118&lt;&gt;"",IF(C118="","",C118),"")</f>
        <v/>
      </c>
      <c r="G118" s="80" t="str">
        <f>VLOOKUP(G116,E116:F118,2,0)</f>
        <v/>
      </c>
      <c r="H118" s="39"/>
      <c r="I118" s="39"/>
      <c r="J118" s="39"/>
      <c r="K118" s="80"/>
      <c r="L118" s="14"/>
      <c r="O118" s="11"/>
      <c r="P118" s="12"/>
      <c r="Q118" s="13"/>
      <c r="R118" s="13" t="str">
        <f>IF(Q118="","",VLOOKUP(Q118,LISTAS!$F$5:$H$301,2,0))</f>
        <v/>
      </c>
      <c r="S118" s="13" t="str">
        <f>IF(Q118="","",VLOOKUP(Q118,LISTAS!$F$5:$I$301,4,0))</f>
        <v/>
      </c>
      <c r="T118" s="13"/>
      <c r="U118" s="13"/>
    </row>
    <row r="119" spans="2:22" ht="18" customHeight="1" thickBot="1" x14ac:dyDescent="0.3">
      <c r="B119" s="113"/>
      <c r="C119" s="86" t="str">
        <f>IF(C118="","",VLOOKUP(C118,LISTAS!$F$5:$H$301,2,0))</f>
        <v/>
      </c>
      <c r="D119" s="115"/>
      <c r="E119" s="39"/>
      <c r="F119" s="39"/>
      <c r="G119" s="80"/>
      <c r="H119" s="39"/>
      <c r="I119" s="39"/>
      <c r="J119" s="39"/>
      <c r="K119" s="80"/>
      <c r="L119" s="53"/>
      <c r="O119" s="11"/>
      <c r="P119" s="12"/>
      <c r="Q119" s="13"/>
      <c r="R119" s="13" t="str">
        <f>IF(Q119="","",VLOOKUP(Q119,LISTAS!$F$5:$H$301,2,0))</f>
        <v/>
      </c>
      <c r="S119" s="13" t="str">
        <f>IF(Q119="","",VLOOKUP(Q119,LISTAS!$F$5:$I$301,4,0))</f>
        <v/>
      </c>
      <c r="T119" s="13"/>
      <c r="U119" s="13"/>
    </row>
    <row r="120" spans="2:22" ht="18" customHeight="1" x14ac:dyDescent="0.25">
      <c r="B120" s="57"/>
      <c r="C120" s="80"/>
      <c r="D120" s="39"/>
      <c r="E120" s="39"/>
      <c r="F120" s="39"/>
      <c r="G120" s="80"/>
      <c r="H120" s="39"/>
      <c r="I120" s="39"/>
      <c r="J120" s="39"/>
      <c r="K120" s="80"/>
      <c r="L120" s="53"/>
      <c r="O120" s="11"/>
      <c r="P120" s="12"/>
      <c r="Q120" s="13"/>
      <c r="R120" s="13" t="str">
        <f>IF(Q120="","",VLOOKUP(Q120,LISTAS!$F$5:$H$301,2,0))</f>
        <v/>
      </c>
      <c r="S120" s="13" t="str">
        <f>IF(Q120="","",VLOOKUP(Q120,LISTAS!$F$5:$I$301,4,0))</f>
        <v/>
      </c>
      <c r="T120" s="13"/>
      <c r="U120" s="13"/>
    </row>
    <row r="121" spans="2:22" ht="18" customHeight="1" x14ac:dyDescent="0.25">
      <c r="B121" s="59"/>
      <c r="O121" s="2"/>
      <c r="P121" s="2"/>
      <c r="Q121" s="2"/>
      <c r="R121" s="2"/>
      <c r="S121" s="2"/>
      <c r="T121" s="2"/>
      <c r="U121" s="2"/>
    </row>
    <row r="122" spans="2:22" ht="18" customHeight="1" x14ac:dyDescent="0.25">
      <c r="B122" s="59"/>
    </row>
    <row r="123" spans="2:22" ht="18" customHeight="1" x14ac:dyDescent="0.25">
      <c r="B123" s="59"/>
    </row>
    <row r="124" spans="2:22" ht="18" customHeight="1" x14ac:dyDescent="0.25">
      <c r="B124" s="59"/>
    </row>
    <row r="125" spans="2:22" ht="18" customHeight="1" x14ac:dyDescent="0.25">
      <c r="B125" s="59"/>
    </row>
    <row r="126" spans="2:22" ht="18" customHeight="1" x14ac:dyDescent="0.25">
      <c r="B126" s="59"/>
    </row>
    <row r="127" spans="2:22" ht="18" customHeight="1" x14ac:dyDescent="0.25">
      <c r="B127" s="59"/>
    </row>
    <row r="128" spans="2:22" ht="18" customHeight="1" x14ac:dyDescent="0.25">
      <c r="B128" s="59"/>
    </row>
    <row r="129" spans="2:12" ht="18" customHeight="1" x14ac:dyDescent="0.25">
      <c r="B129" s="59"/>
    </row>
    <row r="130" spans="2:12" ht="18" customHeight="1" x14ac:dyDescent="0.25">
      <c r="B130" s="59"/>
    </row>
    <row r="131" spans="2:12" ht="18" customHeight="1" x14ac:dyDescent="0.25">
      <c r="B131" s="59"/>
    </row>
    <row r="132" spans="2:12" ht="18" customHeight="1" x14ac:dyDescent="0.25">
      <c r="B132" s="59"/>
    </row>
    <row r="133" spans="2:12" ht="18" customHeight="1" x14ac:dyDescent="0.25">
      <c r="B133" s="59"/>
    </row>
    <row r="134" spans="2:12" ht="18" customHeight="1" x14ac:dyDescent="0.25">
      <c r="B134" s="59"/>
      <c r="C134" s="33"/>
      <c r="D134" s="2"/>
      <c r="E134" s="2"/>
      <c r="F134" s="2"/>
      <c r="G134" s="33"/>
      <c r="H134" s="2"/>
      <c r="I134" s="2"/>
      <c r="J134" s="2"/>
      <c r="K134" s="33"/>
      <c r="L134" s="2"/>
    </row>
    <row r="135" spans="2:12" ht="18" customHeight="1" x14ac:dyDescent="0.25">
      <c r="B135" s="59"/>
      <c r="C135" s="33"/>
      <c r="D135" s="2"/>
      <c r="E135" s="2"/>
      <c r="F135" s="2"/>
      <c r="G135" s="33"/>
      <c r="H135" s="2"/>
      <c r="I135" s="2"/>
      <c r="J135" s="2"/>
      <c r="K135" s="33"/>
      <c r="L135" s="2"/>
    </row>
    <row r="136" spans="2:12" ht="18" customHeight="1" x14ac:dyDescent="0.25">
      <c r="B136" s="59"/>
      <c r="C136" s="33"/>
      <c r="D136" s="2"/>
      <c r="E136" s="2"/>
      <c r="F136" s="2"/>
      <c r="G136" s="33"/>
      <c r="H136" s="2"/>
      <c r="I136" s="2"/>
      <c r="J136" s="2"/>
      <c r="K136" s="33"/>
      <c r="L136" s="2"/>
    </row>
    <row r="137" spans="2:12" ht="18" customHeight="1" x14ac:dyDescent="0.25">
      <c r="B137" s="59"/>
      <c r="C137" s="33"/>
      <c r="D137" s="2"/>
      <c r="E137" s="2"/>
      <c r="F137" s="2"/>
      <c r="G137" s="33"/>
      <c r="H137" s="2"/>
      <c r="I137" s="2"/>
      <c r="J137" s="2"/>
      <c r="K137" s="33"/>
      <c r="L137" s="2"/>
    </row>
    <row r="138" spans="2:12" ht="18" customHeight="1" x14ac:dyDescent="0.25">
      <c r="B138" s="59"/>
      <c r="C138" s="33"/>
      <c r="D138" s="2"/>
      <c r="E138" s="2"/>
      <c r="F138" s="2"/>
      <c r="G138" s="33"/>
      <c r="H138" s="2"/>
      <c r="I138" s="2"/>
      <c r="J138" s="2"/>
      <c r="K138" s="33"/>
      <c r="L138" s="2"/>
    </row>
    <row r="139" spans="2:12" ht="18" customHeight="1" x14ac:dyDescent="0.25">
      <c r="B139" s="59"/>
      <c r="C139" s="33"/>
      <c r="D139" s="2"/>
      <c r="E139" s="2"/>
      <c r="F139" s="2"/>
      <c r="G139" s="33"/>
      <c r="H139" s="2"/>
      <c r="I139" s="2"/>
      <c r="J139" s="2"/>
      <c r="K139" s="33"/>
      <c r="L139" s="2"/>
    </row>
    <row r="140" spans="2:12" ht="18" customHeight="1" x14ac:dyDescent="0.25">
      <c r="B140" s="59"/>
      <c r="C140" s="33"/>
      <c r="D140" s="2"/>
      <c r="E140" s="2"/>
      <c r="F140" s="2"/>
      <c r="G140" s="33"/>
      <c r="H140" s="2"/>
      <c r="I140" s="2"/>
      <c r="J140" s="2"/>
      <c r="K140" s="33"/>
      <c r="L140" s="2"/>
    </row>
    <row r="141" spans="2:12" ht="18" customHeight="1" x14ac:dyDescent="0.25">
      <c r="B141" s="59"/>
      <c r="C141" s="33"/>
      <c r="D141" s="2"/>
      <c r="E141" s="2"/>
      <c r="F141" s="2"/>
      <c r="G141" s="33"/>
      <c r="H141" s="2"/>
      <c r="I141" s="2"/>
      <c r="J141" s="2"/>
      <c r="K141" s="33"/>
      <c r="L141" s="2"/>
    </row>
    <row r="142" spans="2:12" ht="18" customHeight="1" x14ac:dyDescent="0.25">
      <c r="B142" s="59"/>
      <c r="C142" s="33"/>
      <c r="D142" s="2"/>
      <c r="E142" s="2"/>
      <c r="F142" s="2"/>
      <c r="G142" s="33"/>
      <c r="H142" s="2"/>
      <c r="I142" s="2"/>
      <c r="J142" s="2"/>
      <c r="K142" s="33"/>
      <c r="L142" s="2"/>
    </row>
    <row r="143" spans="2:12" ht="18" customHeight="1" x14ac:dyDescent="0.25">
      <c r="B143" s="59"/>
      <c r="C143" s="33"/>
      <c r="D143" s="2"/>
      <c r="E143" s="2"/>
      <c r="F143" s="2"/>
      <c r="G143" s="33"/>
      <c r="H143" s="2"/>
      <c r="I143" s="2"/>
      <c r="J143" s="2"/>
      <c r="K143" s="33"/>
      <c r="L143" s="2"/>
    </row>
    <row r="144" spans="2:12" ht="18" customHeight="1" x14ac:dyDescent="0.25">
      <c r="B144" s="59"/>
      <c r="C144" s="33"/>
      <c r="D144" s="2"/>
      <c r="E144" s="2"/>
      <c r="F144" s="2"/>
      <c r="G144" s="33"/>
      <c r="H144" s="2"/>
      <c r="I144" s="2"/>
      <c r="J144" s="2"/>
      <c r="K144" s="33"/>
      <c r="L144" s="2"/>
    </row>
    <row r="145" spans="2:12" ht="18" customHeight="1" x14ac:dyDescent="0.25">
      <c r="B145" s="59"/>
      <c r="C145" s="33"/>
      <c r="D145" s="2"/>
      <c r="E145" s="2"/>
      <c r="F145" s="2"/>
      <c r="G145" s="33"/>
      <c r="H145" s="2"/>
      <c r="I145" s="2"/>
      <c r="J145" s="2"/>
      <c r="K145" s="33"/>
      <c r="L145" s="2"/>
    </row>
    <row r="146" spans="2:12" ht="18" customHeight="1" x14ac:dyDescent="0.25">
      <c r="B146" s="59"/>
      <c r="C146" s="33"/>
      <c r="D146" s="2"/>
      <c r="E146" s="2"/>
      <c r="F146" s="2"/>
      <c r="G146" s="33"/>
      <c r="H146" s="2"/>
      <c r="I146" s="2"/>
      <c r="J146" s="2"/>
      <c r="K146" s="33"/>
      <c r="L146" s="2"/>
    </row>
    <row r="147" spans="2:12" ht="18" customHeight="1" x14ac:dyDescent="0.25">
      <c r="B147" s="59"/>
      <c r="C147" s="33"/>
      <c r="D147" s="2"/>
      <c r="E147" s="2"/>
      <c r="F147" s="2"/>
      <c r="G147" s="33"/>
      <c r="H147" s="2"/>
      <c r="I147" s="2"/>
      <c r="J147" s="2"/>
      <c r="K147" s="33"/>
      <c r="L147" s="2"/>
    </row>
    <row r="148" spans="2:12" ht="18" customHeight="1" x14ac:dyDescent="0.25">
      <c r="B148" s="59"/>
      <c r="C148" s="33"/>
      <c r="D148" s="2"/>
      <c r="E148" s="2"/>
      <c r="F148" s="2"/>
      <c r="G148" s="33"/>
      <c r="H148" s="2"/>
      <c r="I148" s="2"/>
      <c r="J148" s="2"/>
      <c r="K148" s="33"/>
      <c r="L148" s="2"/>
    </row>
    <row r="149" spans="2:12" ht="18" customHeight="1" x14ac:dyDescent="0.25">
      <c r="B149" s="59"/>
      <c r="C149" s="33"/>
      <c r="D149" s="2"/>
      <c r="E149" s="2"/>
      <c r="F149" s="2"/>
      <c r="G149" s="33"/>
      <c r="H149" s="2"/>
      <c r="I149" s="2"/>
      <c r="J149" s="2"/>
      <c r="K149" s="33"/>
      <c r="L149" s="2"/>
    </row>
    <row r="150" spans="2:12" ht="18" customHeight="1" x14ac:dyDescent="0.25">
      <c r="B150" s="59"/>
      <c r="C150" s="33"/>
      <c r="D150" s="2"/>
      <c r="E150" s="2"/>
      <c r="F150" s="2"/>
      <c r="G150" s="33"/>
      <c r="H150" s="2"/>
      <c r="I150" s="2"/>
      <c r="J150" s="2"/>
      <c r="K150" s="33"/>
      <c r="L150" s="2"/>
    </row>
    <row r="151" spans="2:12" ht="18" customHeight="1" x14ac:dyDescent="0.25"/>
    <row r="152" spans="2:12" ht="18" customHeight="1" x14ac:dyDescent="0.25"/>
    <row r="153" spans="2:12" ht="18" customHeight="1" x14ac:dyDescent="0.25"/>
    <row r="154" spans="2:12" ht="18" customHeight="1" x14ac:dyDescent="0.25"/>
    <row r="155" spans="2:12" ht="18" customHeight="1" x14ac:dyDescent="0.25"/>
    <row r="156" spans="2:12" ht="18" customHeight="1" x14ac:dyDescent="0.25"/>
    <row r="157" spans="2:12" ht="18" customHeight="1" x14ac:dyDescent="0.25"/>
    <row r="158" spans="2:12" ht="18" customHeight="1" x14ac:dyDescent="0.25"/>
    <row r="159" spans="2:12" ht="18" customHeight="1" x14ac:dyDescent="0.25"/>
    <row r="160" spans="2:12" ht="18" customHeight="1" x14ac:dyDescent="0.25"/>
    <row r="161" ht="18" customHeight="1" x14ac:dyDescent="0.25"/>
    <row r="162" ht="18" customHeight="1" x14ac:dyDescent="0.25"/>
  </sheetData>
  <mergeCells count="80">
    <mergeCell ref="H13:H14"/>
    <mergeCell ref="H33:H34"/>
    <mergeCell ref="H15:H16"/>
    <mergeCell ref="O7:P7"/>
    <mergeCell ref="B8:B9"/>
    <mergeCell ref="D8:D9"/>
    <mergeCell ref="B10:B11"/>
    <mergeCell ref="D10:D11"/>
    <mergeCell ref="B18:B19"/>
    <mergeCell ref="D18:D19"/>
    <mergeCell ref="B20:B21"/>
    <mergeCell ref="D20:D21"/>
    <mergeCell ref="L25:L26"/>
    <mergeCell ref="L23:L24"/>
    <mergeCell ref="B28:B29"/>
    <mergeCell ref="D28:D29"/>
    <mergeCell ref="B2:L4"/>
    <mergeCell ref="O2:U3"/>
    <mergeCell ref="B5:D5"/>
    <mergeCell ref="O5:P5"/>
    <mergeCell ref="B6:L6"/>
    <mergeCell ref="O6:U6"/>
    <mergeCell ref="B30:B31"/>
    <mergeCell ref="D30:D31"/>
    <mergeCell ref="H35:H36"/>
    <mergeCell ref="B38:B39"/>
    <mergeCell ref="D38:D39"/>
    <mergeCell ref="B40:B41"/>
    <mergeCell ref="D40:D41"/>
    <mergeCell ref="O45:U45"/>
    <mergeCell ref="B45:L45"/>
    <mergeCell ref="B44:D44"/>
    <mergeCell ref="O46:P46"/>
    <mergeCell ref="B47:B48"/>
    <mergeCell ref="D47:D48"/>
    <mergeCell ref="B49:B50"/>
    <mergeCell ref="D49:D50"/>
    <mergeCell ref="H52:H53"/>
    <mergeCell ref="H54:H55"/>
    <mergeCell ref="B57:B58"/>
    <mergeCell ref="D57:D58"/>
    <mergeCell ref="B59:B60"/>
    <mergeCell ref="D59:D60"/>
    <mergeCell ref="L62:L63"/>
    <mergeCell ref="L64:L65"/>
    <mergeCell ref="B67:B68"/>
    <mergeCell ref="D67:D68"/>
    <mergeCell ref="B69:B70"/>
    <mergeCell ref="D69:D70"/>
    <mergeCell ref="H72:H73"/>
    <mergeCell ref="H74:H75"/>
    <mergeCell ref="B77:B78"/>
    <mergeCell ref="D77:D78"/>
    <mergeCell ref="B79:B80"/>
    <mergeCell ref="D79:D80"/>
    <mergeCell ref="O84:U84"/>
    <mergeCell ref="O85:P85"/>
    <mergeCell ref="B86:B87"/>
    <mergeCell ref="D86:D87"/>
    <mergeCell ref="H91:H92"/>
    <mergeCell ref="B88:B89"/>
    <mergeCell ref="D88:D89"/>
    <mergeCell ref="B84:L84"/>
    <mergeCell ref="H93:H94"/>
    <mergeCell ref="B96:B97"/>
    <mergeCell ref="D96:D97"/>
    <mergeCell ref="B98:B99"/>
    <mergeCell ref="D98:D99"/>
    <mergeCell ref="L101:L102"/>
    <mergeCell ref="L103:L104"/>
    <mergeCell ref="B106:B107"/>
    <mergeCell ref="D106:D107"/>
    <mergeCell ref="B108:B109"/>
    <mergeCell ref="D108:D109"/>
    <mergeCell ref="H111:H112"/>
    <mergeCell ref="H113:H114"/>
    <mergeCell ref="B116:B117"/>
    <mergeCell ref="D116:D117"/>
    <mergeCell ref="B118:B119"/>
    <mergeCell ref="D118:D119"/>
  </mergeCells>
  <pageMargins left="0.51181102362204722" right="0.51181102362204722" top="0.78740157480314965" bottom="0.78740157480314965" header="0.31496062992125984" footer="0.31496062992125984"/>
  <pageSetup paperSize="9" scale="65" orientation="landscape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LISTAS!$D$5:$D$6</xm:f>
          </x14:formula1>
          <xm:sqref>R5</xm:sqref>
        </x14:dataValidation>
        <x14:dataValidation type="list" allowBlank="1" showInputMessage="1" showErrorMessage="1" xr:uid="{00000000-0002-0000-0200-000001000000}">
          <x14:formula1>
            <xm:f>LISTAS!$F$5:$F$301</xm:f>
          </x14:formula1>
          <xm:sqref>C28 C118 C116 C106 C88 C86 C108 C96 C59 C79 C77 C67 C18 C10 C8 C30 C20 C98 C49 C47 C69 C57 C40 C38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tabColor theme="4" tint="0.39997558519241921"/>
  </sheetPr>
  <dimension ref="B1:W162"/>
  <sheetViews>
    <sheetView showGridLines="0" topLeftCell="L79" zoomScale="85" zoomScaleNormal="85" workbookViewId="0">
      <selection activeCell="L64" sqref="L64:L65"/>
    </sheetView>
  </sheetViews>
  <sheetFormatPr defaultColWidth="25.28515625" defaultRowHeight="16.5" x14ac:dyDescent="0.25"/>
  <cols>
    <col min="1" max="1" width="1.42578125" style="1" customWidth="1"/>
    <col min="2" max="2" width="3.140625" style="55" bestFit="1" customWidth="1"/>
    <col min="3" max="3" width="38.5703125" style="79" customWidth="1"/>
    <col min="4" max="4" width="7.7109375" style="1" customWidth="1"/>
    <col min="5" max="5" width="3.7109375" style="1" customWidth="1"/>
    <col min="6" max="6" width="9" style="1" bestFit="1" customWidth="1"/>
    <col min="7" max="7" width="38.5703125" style="79" customWidth="1"/>
    <col min="8" max="8" width="7.7109375" style="1" customWidth="1"/>
    <col min="9" max="9" width="3.7109375" style="1" customWidth="1"/>
    <col min="10" max="10" width="5.7109375" style="1" bestFit="1" customWidth="1"/>
    <col min="11" max="11" width="38.7109375" style="79" customWidth="1"/>
    <col min="12" max="12" width="7.7109375" style="1" customWidth="1"/>
    <col min="13" max="13" width="2.28515625" style="19" bestFit="1" customWidth="1"/>
    <col min="14" max="14" width="1.42578125" style="16" customWidth="1"/>
    <col min="15" max="15" width="9.7109375" style="1" customWidth="1"/>
    <col min="16" max="16" width="15.5703125" style="1" customWidth="1"/>
    <col min="17" max="17" width="39" style="1" customWidth="1"/>
    <col min="18" max="16384" width="25.28515625" style="1"/>
  </cols>
  <sheetData>
    <row r="1" spans="2:23" ht="7.5" customHeight="1" x14ac:dyDescent="0.25"/>
    <row r="2" spans="2:23" s="3" customFormat="1" ht="60.75" customHeight="1" x14ac:dyDescent="0.25"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20"/>
      <c r="N2" s="21"/>
      <c r="O2" s="120"/>
      <c r="P2" s="120"/>
      <c r="Q2" s="120"/>
      <c r="R2" s="120"/>
      <c r="S2" s="120"/>
      <c r="T2" s="120"/>
      <c r="U2" s="120"/>
    </row>
    <row r="3" spans="2:23" s="3" customFormat="1" ht="60.75" customHeight="1" x14ac:dyDescent="0.25"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20"/>
      <c r="N3" s="21"/>
      <c r="O3" s="120"/>
      <c r="P3" s="120"/>
      <c r="Q3" s="120"/>
      <c r="R3" s="120"/>
      <c r="S3" s="120"/>
      <c r="T3" s="120"/>
      <c r="U3" s="120"/>
      <c r="V3" s="1"/>
      <c r="W3" s="1"/>
    </row>
    <row r="4" spans="2:23" s="3" customFormat="1" ht="13.5" customHeight="1" x14ac:dyDescent="0.25"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20"/>
      <c r="N4" s="21"/>
      <c r="O4" s="4"/>
      <c r="P4" s="4"/>
      <c r="Q4" s="4"/>
      <c r="R4" s="4"/>
      <c r="S4" s="4"/>
      <c r="T4" s="4"/>
      <c r="U4" s="4"/>
    </row>
    <row r="5" spans="2:23" s="3" customFormat="1" ht="30" customHeight="1" x14ac:dyDescent="0.25">
      <c r="B5" s="136" t="s">
        <v>24</v>
      </c>
      <c r="C5" s="137"/>
      <c r="D5" s="138"/>
      <c r="G5" s="87"/>
      <c r="K5" s="87"/>
      <c r="M5" s="20"/>
      <c r="N5" s="21"/>
      <c r="O5" s="139" t="s">
        <v>24</v>
      </c>
      <c r="P5" s="139"/>
      <c r="Q5" s="5" t="s">
        <v>13</v>
      </c>
      <c r="R5" s="6" t="s">
        <v>14</v>
      </c>
      <c r="T5" s="4"/>
      <c r="U5" s="4"/>
    </row>
    <row r="6" spans="2:23" ht="30" customHeight="1" x14ac:dyDescent="0.25">
      <c r="B6" s="123" t="s">
        <v>21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O6" s="123" t="s">
        <v>21</v>
      </c>
      <c r="P6" s="123"/>
      <c r="Q6" s="123"/>
      <c r="R6" s="123"/>
      <c r="S6" s="123"/>
      <c r="T6" s="123"/>
      <c r="U6" s="123"/>
    </row>
    <row r="7" spans="2:23" ht="28.5" customHeight="1" thickBot="1" x14ac:dyDescent="0.3">
      <c r="B7" s="61"/>
      <c r="C7" s="90"/>
      <c r="D7" s="75"/>
      <c r="E7" s="75"/>
      <c r="F7" s="75"/>
      <c r="G7" s="91"/>
      <c r="H7" s="29"/>
      <c r="I7" s="29"/>
      <c r="J7" s="29"/>
      <c r="K7" s="91"/>
      <c r="L7" s="30"/>
      <c r="O7" s="134" t="s">
        <v>3</v>
      </c>
      <c r="P7" s="134"/>
      <c r="Q7" s="22" t="s">
        <v>15</v>
      </c>
      <c r="R7" s="22" t="s">
        <v>0</v>
      </c>
      <c r="S7" s="22" t="s">
        <v>16</v>
      </c>
      <c r="T7" s="22" t="s">
        <v>17</v>
      </c>
      <c r="U7" s="22" t="s">
        <v>18</v>
      </c>
    </row>
    <row r="8" spans="2:23" ht="18" customHeight="1" x14ac:dyDescent="0.25">
      <c r="B8" s="135">
        <v>1</v>
      </c>
      <c r="C8" s="81" t="s">
        <v>131</v>
      </c>
      <c r="D8" s="131">
        <v>0</v>
      </c>
      <c r="E8" s="62">
        <f>IF(D8&lt;&gt;"",D8,"")</f>
        <v>0</v>
      </c>
      <c r="F8" s="62" t="str">
        <f>IF(D8&lt;&gt;"",IF(C8="","",C8),"")</f>
        <v xml:space="preserve">LEONARDO CODATO </v>
      </c>
      <c r="G8" s="92">
        <f>IF(E8&lt;&gt;"",IF(E10&lt;&gt;"",SMALL(E8:F10,1),""),"")</f>
        <v>0</v>
      </c>
      <c r="H8" s="62"/>
      <c r="I8" s="62"/>
      <c r="J8" s="62"/>
      <c r="K8" s="92"/>
      <c r="L8" s="67"/>
      <c r="O8" s="24">
        <f>IF(Q8&lt;&gt;"",1,"")</f>
        <v>1</v>
      </c>
      <c r="P8" s="25" t="str">
        <f>IF(O8&lt;&gt;"","LUGAR","")</f>
        <v>LUGAR</v>
      </c>
      <c r="Q8" s="26" t="str">
        <f>IF(L23&lt;&gt;"",IF(L25&lt;&gt;"",IF(L23=L25,"",IF(L23&gt;L25,K23,K25)),""),"")</f>
        <v>GUILHERME DE ALMEIDA BOMBONATTI</v>
      </c>
      <c r="R8" s="26" t="str">
        <f>IF(Q8="","",VLOOKUP(Q8,LISTAS!$F$5:$H$301,2,0))</f>
        <v>COLÉGIO ARBOS - SANTO ANDRÉ</v>
      </c>
      <c r="S8" s="26">
        <f>IF(Q8="","",VLOOKUP(Q8,LISTAS!$F$5:$I$301,4,0))</f>
        <v>0</v>
      </c>
      <c r="T8" s="26">
        <f t="shared" ref="T8:T42" si="0">IF(O8="","",IF(O8=1,400,IF(O8=2,340,IF(O8=3,300,IF(O8=4,280,IF(O8=5,270,IF(O8=6,260,IF(O8=7,250,IF(O8=8,240,IF(O8=9,200,IF(O8=10,200,IF(O8=11,200,IF(O8=12,200,IF(O8=13,200,IF(O8=14,200,IF(O8=15,200,IF(O8=16,200,IF(O8&gt;16,"",""))))))))))))))))))</f>
        <v>400</v>
      </c>
      <c r="U8" s="26">
        <f>IF(O8="","",IF($R$5="NÃO","",IF(O8=1,400,IF(O8=2,340,IF(O8=3,300,IF(O8=4,280,IF(O8=5,270,IF(O8=6,260,IF(O8=7,250,IF(O8=8,240,IF(O8=9,200,IF(O8=10,200,IF(O8=11,200,IF(O8=12,200,IF(O8=13,200,IF(O8=14,200,IF(O8=15,200,IF(O8=16,200,IF(O8&gt;16,"","")))))))))))))))))))</f>
        <v>400</v>
      </c>
    </row>
    <row r="9" spans="2:23" ht="18" customHeight="1" thickBot="1" x14ac:dyDescent="0.3">
      <c r="B9" s="135"/>
      <c r="C9" s="82" t="str">
        <f>IF(C8="","",VLOOKUP(C8,LISTAS!$F$5:$H$301,2,0))</f>
        <v>LICEU JARDIM</v>
      </c>
      <c r="D9" s="132"/>
      <c r="E9" s="62"/>
      <c r="F9" s="62"/>
      <c r="G9" s="92"/>
      <c r="H9" s="62"/>
      <c r="I9" s="62"/>
      <c r="J9" s="62"/>
      <c r="K9" s="92"/>
      <c r="L9" s="67"/>
      <c r="O9" s="24">
        <f>IF(Q9&lt;&gt;"",1+COUNTIF(O8,"1"),"")</f>
        <v>2</v>
      </c>
      <c r="P9" s="25" t="str">
        <f t="shared" ref="P9:P23" si="1">IF(O9&lt;&gt;"","LUGAR","")</f>
        <v>LUGAR</v>
      </c>
      <c r="Q9" s="26" t="str">
        <f>IF(L23&lt;&gt;"",IF(L25&lt;&gt;"",IF(L23=L25,"",IF(L23&lt;L25,K23,K25)),""),"")</f>
        <v>PEDRO HENRIQUE BARBOSA</v>
      </c>
      <c r="R9" s="26" t="str">
        <f>IF(Q9="","",VLOOKUP(Q9,LISTAS!$F$5:$H$301,2,0))</f>
        <v>LICEU JARDIM</v>
      </c>
      <c r="S9" s="26">
        <f>IF(Q9="","",VLOOKUP(Q9,LISTAS!$F$5:$I$301,4,0))</f>
        <v>0</v>
      </c>
      <c r="T9" s="26">
        <f t="shared" si="0"/>
        <v>340</v>
      </c>
      <c r="U9" s="26">
        <f t="shared" ref="U9:U42" si="2">IF(O9="","",IF($R$5="NÃO","",IF(O9=1,400,IF(O9=2,340,IF(O9=3,300,IF(O9=4,280,IF(O9=5,270,IF(O9=6,260,IF(O9=7,250,IF(O9=8,240,IF(O9=9,200,IF(O9=10,200,IF(O9=11,200,IF(O9=12,200,IF(O9=13,200,IF(O9=14,200,IF(O9=15,200,IF(O9=16,200,IF(O9&gt;16,"","")))))))))))))))))))</f>
        <v>340</v>
      </c>
    </row>
    <row r="10" spans="2:23" ht="18" customHeight="1" x14ac:dyDescent="0.25">
      <c r="B10" s="133">
        <v>8</v>
      </c>
      <c r="C10" s="81" t="s">
        <v>78</v>
      </c>
      <c r="D10" s="131">
        <v>1</v>
      </c>
      <c r="E10" s="63">
        <f>IF(D10&lt;&gt;"",D10,"")</f>
        <v>1</v>
      </c>
      <c r="F10" s="62" t="str">
        <f>IF(D10&lt;&gt;"",IF(C10="","",C10),"")</f>
        <v>EDUARDO ARAKAKI DA SILVA SANCHEZ LOURENÇO</v>
      </c>
      <c r="G10" s="92" t="str">
        <f>VLOOKUP(G8,E8:F10,2,0)</f>
        <v xml:space="preserve">LEONARDO CODATO </v>
      </c>
      <c r="H10" s="62"/>
      <c r="I10" s="62"/>
      <c r="J10" s="62"/>
      <c r="K10" s="92"/>
      <c r="L10" s="67"/>
      <c r="O10" s="24">
        <f>IF(Q10&lt;&gt;"",1+COUNTIF(O8:O9,"1")+COUNTIF(O8:O9,"2"),"")</f>
        <v>3</v>
      </c>
      <c r="P10" s="25" t="str">
        <f t="shared" si="1"/>
        <v>LUGAR</v>
      </c>
      <c r="Q10" s="26" t="str">
        <f>IF(Q8&lt;&gt;"",IF(G13=Q8,G15,IF(G15=Q8,G13,IF(G33=Q8,G35,IF(G35=Q8,G33)))),"")</f>
        <v>ENRICO COSTA SCANNAPIECO</v>
      </c>
      <c r="R10" s="26" t="str">
        <f>IF(Q10="","",VLOOKUP(Q10,LISTAS!$F$5:$H$301,2,0))</f>
        <v>COLEGIO HARMONIA</v>
      </c>
      <c r="S10" s="26">
        <f>IF(Q10="","",VLOOKUP(Q10,LISTAS!$F$5:$I$301,4,0))</f>
        <v>0</v>
      </c>
      <c r="T10" s="26">
        <f t="shared" si="0"/>
        <v>300</v>
      </c>
      <c r="U10" s="26">
        <f t="shared" si="2"/>
        <v>300</v>
      </c>
    </row>
    <row r="11" spans="2:23" ht="18" customHeight="1" thickBot="1" x14ac:dyDescent="0.3">
      <c r="B11" s="133"/>
      <c r="C11" s="82" t="str">
        <f>IF(C10="","",VLOOKUP(C10,LISTAS!$F$5:$H$301,2,0))</f>
        <v>COLÉGIO ARBOS - SÃO CAETANO DO SUL</v>
      </c>
      <c r="D11" s="132"/>
      <c r="E11" s="64"/>
      <c r="F11" s="62"/>
      <c r="G11" s="92"/>
      <c r="H11" s="62"/>
      <c r="I11" s="62"/>
      <c r="J11" s="62"/>
      <c r="K11" s="92"/>
      <c r="L11" s="67"/>
      <c r="O11" s="24">
        <f>IF(Q11&lt;&gt;"",1+COUNTIF(O8:O10,"1")+COUNTIF(O8:O10,"2")+COUNTIF(O8:O10,"3"),"")</f>
        <v>4</v>
      </c>
      <c r="P11" s="25" t="str">
        <f t="shared" si="1"/>
        <v>LUGAR</v>
      </c>
      <c r="Q11" s="26" t="str">
        <f>IF(Q9&lt;&gt;"",IF(G13=Q9,G15,IF(G15=Q9,G13,IF(G33=Q9,G35,IF(G35=Q9,G33)))),"")</f>
        <v>EDUARDO ARAKAKI DA SILVA SANCHEZ LOURENÇO</v>
      </c>
      <c r="R11" s="26" t="str">
        <f>IF(Q11="","",VLOOKUP(Q11,LISTAS!$F$5:$H$301,2,0))</f>
        <v>COLÉGIO ARBOS - SÃO CAETANO DO SUL</v>
      </c>
      <c r="S11" s="26">
        <f>IF(Q11="","",VLOOKUP(Q11,LISTAS!$F$5:$I$301,4,0))</f>
        <v>0</v>
      </c>
      <c r="T11" s="26">
        <f t="shared" si="0"/>
        <v>280</v>
      </c>
      <c r="U11" s="26">
        <f t="shared" si="2"/>
        <v>280</v>
      </c>
    </row>
    <row r="12" spans="2:23" ht="18" customHeight="1" thickBot="1" x14ac:dyDescent="0.3">
      <c r="B12" s="60"/>
      <c r="C12" s="90"/>
      <c r="D12" s="74"/>
      <c r="E12" s="76"/>
      <c r="F12" s="74"/>
      <c r="G12" s="90"/>
      <c r="H12" s="23"/>
      <c r="I12" s="23"/>
      <c r="J12" s="23"/>
      <c r="K12" s="93"/>
      <c r="L12" s="27"/>
      <c r="O12" s="24">
        <f>IF(Q12&lt;&gt;"",1+COUNTIF(O8:O11,"1")+COUNTIF(O8:O11,"2")+COUNTIF(O8:O11,"3")+COUNTIF(O8:O11,"4"),"")</f>
        <v>5</v>
      </c>
      <c r="P12" s="25" t="str">
        <f t="shared" si="1"/>
        <v>LUGAR</v>
      </c>
      <c r="Q12" s="26" t="str">
        <f>IF(Q8&lt;&gt;"",IF(C8=Q8,C10,IF(C10=Q8,C8,IF(C18=Q8,C20,IF(C20=Q8,C18,IF(C28=Q8,C30,IF(C30=Q8,C28,IF(C38=Q8,C40,IF(C40=Q8,C38)))))))),"")</f>
        <v>GUILHERME CONSTANTINO GALHARDO</v>
      </c>
      <c r="R12" s="26" t="str">
        <f>IF(Q12="","",VLOOKUP(Q12,LISTAS!$F$5:$H$301,2,0))</f>
        <v>COLEGIO HARMONIA</v>
      </c>
      <c r="S12" s="26">
        <f>IF(Q12="","",VLOOKUP(Q12,LISTAS!$F$5:$I$301,4,0))</f>
        <v>0</v>
      </c>
      <c r="T12" s="26">
        <f t="shared" si="0"/>
        <v>270</v>
      </c>
      <c r="U12" s="26">
        <f t="shared" si="2"/>
        <v>270</v>
      </c>
    </row>
    <row r="13" spans="2:23" ht="18" customHeight="1" x14ac:dyDescent="0.25">
      <c r="B13" s="60"/>
      <c r="C13" s="90"/>
      <c r="D13" s="74"/>
      <c r="E13" s="76"/>
      <c r="F13" s="74"/>
      <c r="G13" s="81" t="str">
        <f>IF(D8&lt;&gt;"",IF(D10&lt;&gt;"",IF(D8=D10,"",IF(D8&gt;D10,C8,C10)),""),"")</f>
        <v>EDUARDO ARAKAKI DA SILVA SANCHEZ LOURENÇO</v>
      </c>
      <c r="H13" s="131">
        <v>0</v>
      </c>
      <c r="I13" s="62">
        <f>IF(H13&lt;&gt;"",H13,"")</f>
        <v>0</v>
      </c>
      <c r="J13" s="62" t="str">
        <f>IF(H13&lt;&gt;"",IF(G13="","",G13),"")</f>
        <v>EDUARDO ARAKAKI DA SILVA SANCHEZ LOURENÇO</v>
      </c>
      <c r="K13" s="92">
        <f>IF(I13&lt;&gt;"",IF(I15&lt;&gt;"",SMALL(I13:J15,1),""),"")</f>
        <v>0</v>
      </c>
      <c r="L13" s="67"/>
      <c r="O13" s="24">
        <f>IF(Q13&lt;&gt;"",1+COUNTIF(O8:O12,"1")+COUNTIF(O8:O12,"2")+COUNTIF(O8:O12,"3")+COUNTIF(O8:O12,"4")+COUNTIF(O8:O12,"5"),"")</f>
        <v>6</v>
      </c>
      <c r="P13" s="25" t="str">
        <f t="shared" si="1"/>
        <v>LUGAR</v>
      </c>
      <c r="Q13" s="26" t="str">
        <f>IF(Q9&lt;&gt;"",IF(C8=Q9,C10,IF(C10=Q9,C8,IF(C18=Q9,C20,IF(C20=Q9,C18,IF(C28=Q9,C30,IF(C30=Q9,C28,IF(C38=Q9,C40,IF(C40=Q9,C38)))))))),"")</f>
        <v>ARTUR ROCHA NASCIMENTO</v>
      </c>
      <c r="R13" s="26" t="str">
        <f>IF(Q13="","",VLOOKUP(Q13,LISTAS!$F$5:$H$301,2,0))</f>
        <v>COLÉGIO ARBOS - SÃO CAETANO DO SUL</v>
      </c>
      <c r="S13" s="26">
        <f>IF(Q13="","",VLOOKUP(Q13,LISTAS!$F$5:$I$301,4,0))</f>
        <v>0</v>
      </c>
      <c r="T13" s="26">
        <f t="shared" si="0"/>
        <v>260</v>
      </c>
      <c r="U13" s="26">
        <f t="shared" si="2"/>
        <v>260</v>
      </c>
    </row>
    <row r="14" spans="2:23" ht="18" customHeight="1" thickBot="1" x14ac:dyDescent="0.3">
      <c r="B14" s="60"/>
      <c r="C14" s="90"/>
      <c r="D14" s="74"/>
      <c r="E14" s="76"/>
      <c r="F14" s="74"/>
      <c r="G14" s="82" t="str">
        <f>IF(G13="","",VLOOKUP(G13,LISTAS!$F$5:$H$301,2,0))</f>
        <v>COLÉGIO ARBOS - SÃO CAETANO DO SUL</v>
      </c>
      <c r="H14" s="132"/>
      <c r="I14" s="62"/>
      <c r="J14" s="62"/>
      <c r="K14" s="92"/>
      <c r="L14" s="67"/>
      <c r="O14" s="24">
        <f>IF(Q14&lt;&gt;"",1+COUNTIF(O8:O13,"1")+COUNTIF(O8:O13,"2")+COUNTIF(O8:O13,"3")+COUNTIF(O8:O13,"4")+COUNTIF(O8:O13,"5")+COUNTIF(O8:O13,"6"),"")</f>
        <v>7</v>
      </c>
      <c r="P14" s="25" t="str">
        <f t="shared" si="1"/>
        <v>LUGAR</v>
      </c>
      <c r="Q14" s="26" t="str">
        <f>IF(Q10&lt;&gt;"",IF(C8=Q10,C10,IF(C10=Q10,C8,IF(C18=Q10,C20,IF(C20=Q10,C18,IF(C28=Q10,C30,IF(C30=Q10,C28,IF(C38=Q10,C40,IF(C40=Q10,C38)))))))),"")</f>
        <v>BERNARDO TORQUETTO TEIXEIRA SERPA BONI</v>
      </c>
      <c r="R14" s="26" t="str">
        <f>IF(Q14="","",VLOOKUP(Q14,LISTAS!$F$5:$H$301,2,0))</f>
        <v>COLÉGIO ATENEU</v>
      </c>
      <c r="S14" s="26">
        <f>IF(Q14="","",VLOOKUP(Q14,LISTAS!$F$5:$I$301,4,0))</f>
        <v>0</v>
      </c>
      <c r="T14" s="26">
        <f t="shared" si="0"/>
        <v>250</v>
      </c>
      <c r="U14" s="26">
        <f t="shared" si="2"/>
        <v>250</v>
      </c>
    </row>
    <row r="15" spans="2:23" ht="18" customHeight="1" x14ac:dyDescent="0.25">
      <c r="B15" s="60"/>
      <c r="C15" s="90"/>
      <c r="D15" s="74"/>
      <c r="E15" s="76"/>
      <c r="F15" s="77"/>
      <c r="G15" s="81" t="str">
        <f>IF(D18&lt;&gt;"",IF(D20&lt;&gt;"",IF(D18=D20,"",IF(D18&gt;D20,C18,C20)),""),"")</f>
        <v>PEDRO HENRIQUE BARBOSA</v>
      </c>
      <c r="H15" s="131">
        <v>1</v>
      </c>
      <c r="I15" s="63">
        <f>IF(H15&lt;&gt;"",H15,"")</f>
        <v>1</v>
      </c>
      <c r="J15" s="62" t="str">
        <f>IF(H15&lt;&gt;"",IF(G15="","",G15),"")</f>
        <v>PEDRO HENRIQUE BARBOSA</v>
      </c>
      <c r="K15" s="92" t="str">
        <f>VLOOKUP(K13,I13:J15,2,0)</f>
        <v>EDUARDO ARAKAKI DA SILVA SANCHEZ LOURENÇO</v>
      </c>
      <c r="L15" s="67"/>
      <c r="O15" s="24">
        <f>IF(Q15&lt;&gt;"",1+COUNTIF(O8:O14,"1")+COUNTIF(O8:O14,"2")+COUNTIF(O8:O14,"3")+COUNTIF(O8:O14,"4")+COUNTIF(O8:O14,"5")+COUNTIF(O8:O14,"6")+COUNTIF(O8:O14,"7"),"")</f>
        <v>8</v>
      </c>
      <c r="P15" s="25" t="str">
        <f t="shared" si="1"/>
        <v>LUGAR</v>
      </c>
      <c r="Q15" s="26" t="str">
        <f>IF(Q11&lt;&gt;"",IF(C8=Q11,C10,IF(C10=Q11,C8,IF(C18=Q11,C20,IF(C20=Q11,C18,IF(C28=Q11,C30,IF(C30=Q11,C28,IF(C38=Q11,C40,IF(C40=Q11,C38)))))))),"")</f>
        <v xml:space="preserve">LEONARDO CODATO </v>
      </c>
      <c r="R15" s="26" t="str">
        <f>IF(Q15="","",VLOOKUP(Q15,LISTAS!$F$5:$H$301,2,0))</f>
        <v>LICEU JARDIM</v>
      </c>
      <c r="S15" s="26">
        <f>IF(Q15="","",VLOOKUP(Q15,LISTAS!$F$5:$I$301,4,0))</f>
        <v>0</v>
      </c>
      <c r="T15" s="26">
        <f t="shared" si="0"/>
        <v>240</v>
      </c>
      <c r="U15" s="26">
        <f t="shared" si="2"/>
        <v>240</v>
      </c>
    </row>
    <row r="16" spans="2:23" ht="18" customHeight="1" thickBot="1" x14ac:dyDescent="0.3">
      <c r="B16" s="60"/>
      <c r="C16" s="90"/>
      <c r="D16" s="74"/>
      <c r="E16" s="76"/>
      <c r="F16" s="74"/>
      <c r="G16" s="82" t="str">
        <f>IF(G15="","",VLOOKUP(G15,LISTAS!$F$5:$H$301,2,0))</f>
        <v>LICEU JARDIM</v>
      </c>
      <c r="H16" s="132"/>
      <c r="I16" s="64"/>
      <c r="J16" s="62"/>
      <c r="K16" s="92"/>
      <c r="L16" s="67"/>
      <c r="O16" s="24" t="str">
        <f>IF(Q16&lt;&gt;"",1+COUNTIF(O8:O15,"1")+COUNTIF(O8:O15,"2")+COUNTIF(O8:O15,"3")+COUNTIF(O8:O15,"4")+COUNTIF(O8:O15,"5")+COUNTIF(O8:O15,"6")+COUNTIF(O8:O15,"7")+COUNTIF(O8:O15,"8"),"")</f>
        <v/>
      </c>
      <c r="P16" s="25" t="str">
        <f t="shared" si="1"/>
        <v/>
      </c>
      <c r="Q16" s="26"/>
      <c r="R16" s="26" t="str">
        <f>IF(Q16="","",VLOOKUP(Q16,LISTAS!$F$5:$H$301,2,0))</f>
        <v/>
      </c>
      <c r="S16" s="26" t="str">
        <f>IF(Q16="","",VLOOKUP(Q16,LISTAS!$F$5:$I$301,4,0))</f>
        <v/>
      </c>
      <c r="T16" s="26" t="str">
        <f t="shared" si="0"/>
        <v/>
      </c>
      <c r="U16" s="26" t="str">
        <f t="shared" si="2"/>
        <v/>
      </c>
    </row>
    <row r="17" spans="2:21" ht="18" customHeight="1" thickBot="1" x14ac:dyDescent="0.3">
      <c r="B17" s="60"/>
      <c r="C17" s="90"/>
      <c r="D17" s="74"/>
      <c r="E17" s="76"/>
      <c r="F17" s="74"/>
      <c r="G17" s="93"/>
      <c r="H17" s="23"/>
      <c r="I17" s="76"/>
      <c r="J17" s="74"/>
      <c r="K17" s="90"/>
      <c r="L17" s="27"/>
      <c r="O17" s="24" t="str">
        <f>IF(Q17&lt;&gt;"",1+COUNTIF(O8:O16,"1")+COUNTIF(O8:O16,"2")+COUNTIF(O8:O16,"3")+COUNTIF(O8:O16,"4")+COUNTIF(O8:O16,"5")+COUNTIF(O8:O16,"6")+COUNTIF(O8:O16,"7")+COUNTIF(O8:O16,"8")+COUNTIF(O8:O16,"9"),"")</f>
        <v/>
      </c>
      <c r="P17" s="25" t="str">
        <f t="shared" si="1"/>
        <v/>
      </c>
      <c r="Q17" s="26"/>
      <c r="R17" s="26" t="str">
        <f>IF(Q17="","",VLOOKUP(Q17,LISTAS!$F$5:$H$301,2,0))</f>
        <v/>
      </c>
      <c r="S17" s="26" t="str">
        <f>IF(Q17="","",VLOOKUP(Q17,LISTAS!$F$5:$I$301,4,0))</f>
        <v/>
      </c>
      <c r="T17" s="26" t="str">
        <f t="shared" si="0"/>
        <v/>
      </c>
      <c r="U17" s="26" t="str">
        <f t="shared" si="2"/>
        <v/>
      </c>
    </row>
    <row r="18" spans="2:21" ht="18" customHeight="1" x14ac:dyDescent="0.25">
      <c r="B18" s="133">
        <v>4</v>
      </c>
      <c r="C18" s="81" t="s">
        <v>173</v>
      </c>
      <c r="D18" s="131">
        <v>1</v>
      </c>
      <c r="E18" s="65">
        <f>IF(D18&lt;&gt;"",D18,"")</f>
        <v>1</v>
      </c>
      <c r="F18" s="62" t="str">
        <f>IF(D18&lt;&gt;"",IF(C18="","",C18),"")</f>
        <v>PEDRO HENRIQUE BARBOSA</v>
      </c>
      <c r="G18" s="92">
        <f>IF(E18&lt;&gt;"",IF(E20&lt;&gt;"",SMALL(E18:F20,1),""),"")</f>
        <v>0</v>
      </c>
      <c r="H18" s="62"/>
      <c r="I18" s="64"/>
      <c r="J18" s="23"/>
      <c r="K18" s="93"/>
      <c r="L18" s="27"/>
      <c r="O18" s="24" t="str">
        <f>IF(Q18&lt;&gt;"",1+COUNTIF(O8:O17,"1")+COUNTIF(O8:O17,"2")+COUNTIF(O8:O17,"3")+COUNTIF(O8:O17,"4")+COUNTIF(O8:O17,"5")+COUNTIF(O8:O17,"6")+COUNTIF(O8:O17,"7")+COUNTIF(O8:O17,"8")+COUNTIF(O8:O17,"9")+COUNTIF(O8:O17,"10"),"")</f>
        <v/>
      </c>
      <c r="P18" s="25" t="str">
        <f t="shared" si="1"/>
        <v/>
      </c>
      <c r="Q18" s="26"/>
      <c r="R18" s="26" t="str">
        <f>IF(Q18="","",VLOOKUP(Q18,LISTAS!$F$5:$H$301,2,0))</f>
        <v/>
      </c>
      <c r="S18" s="26" t="str">
        <f>IF(Q18="","",VLOOKUP(Q18,LISTAS!$F$5:$I$301,4,0))</f>
        <v/>
      </c>
      <c r="T18" s="26" t="str">
        <f t="shared" si="0"/>
        <v/>
      </c>
      <c r="U18" s="26" t="str">
        <f t="shared" si="2"/>
        <v/>
      </c>
    </row>
    <row r="19" spans="2:21" ht="18" customHeight="1" thickBot="1" x14ac:dyDescent="0.3">
      <c r="B19" s="133"/>
      <c r="C19" s="82" t="str">
        <f>IF(C18="","",VLOOKUP(C18,LISTAS!$F$5:$H$301,2,0))</f>
        <v>LICEU JARDIM</v>
      </c>
      <c r="D19" s="132"/>
      <c r="E19" s="66"/>
      <c r="F19" s="62"/>
      <c r="G19" s="92"/>
      <c r="H19" s="62"/>
      <c r="I19" s="64"/>
      <c r="J19" s="23"/>
      <c r="K19" s="93"/>
      <c r="L19" s="27"/>
      <c r="O19" s="24" t="str">
        <f>IF(Q19&lt;&gt;"",1+COUNTIF(O8:O18,"1")+COUNTIF(O8:O18,"2")+COUNTIF(O8:O18,"3")+COUNTIF(O8:O18,"4")+COUNTIF(O8:O18,"5")+COUNTIF(O8:O18,"6")+COUNTIF(O8:O18,"7")+COUNTIF(O8:O18,"8")+COUNTIF(O8:O18,"9")+COUNTIF(O8:O18,"10")+COUNTIF(O8:O18,"11"),"")</f>
        <v/>
      </c>
      <c r="P19" s="25" t="str">
        <f t="shared" si="1"/>
        <v/>
      </c>
      <c r="Q19" s="26"/>
      <c r="R19" s="26" t="str">
        <f>IF(Q19="","",VLOOKUP(Q19,LISTAS!$F$5:$H$301,2,0))</f>
        <v/>
      </c>
      <c r="S19" s="26" t="str">
        <f>IF(Q19="","",VLOOKUP(Q19,LISTAS!$F$5:$I$301,4,0))</f>
        <v/>
      </c>
      <c r="T19" s="26" t="str">
        <f t="shared" si="0"/>
        <v/>
      </c>
      <c r="U19" s="26" t="str">
        <f t="shared" si="2"/>
        <v/>
      </c>
    </row>
    <row r="20" spans="2:21" ht="18" customHeight="1" x14ac:dyDescent="0.25">
      <c r="B20" s="133">
        <v>5</v>
      </c>
      <c r="C20" s="81" t="s">
        <v>66</v>
      </c>
      <c r="D20" s="131">
        <v>0</v>
      </c>
      <c r="E20" s="66">
        <f>IF(D20&lt;&gt;"",D20,"")</f>
        <v>0</v>
      </c>
      <c r="F20" s="62" t="str">
        <f>IF(D20&lt;&gt;"",IF(C20="","",C20),"")</f>
        <v>ARTUR ROCHA NASCIMENTO</v>
      </c>
      <c r="G20" s="92" t="str">
        <f>VLOOKUP(G18,E18:F20,2,0)</f>
        <v>ARTUR ROCHA NASCIMENTO</v>
      </c>
      <c r="H20" s="62"/>
      <c r="I20" s="64"/>
      <c r="J20" s="23"/>
      <c r="K20" s="93"/>
      <c r="L20" s="27"/>
      <c r="N20" s="19"/>
      <c r="O20" s="24" t="str">
        <f>IF(Q20&lt;&gt;"",1+COUNTIF(O8:O19,"1")+COUNTIF(O8:O19,"2")+COUNTIF(O8:O19,"3")+COUNTIF(O8:O19,"4")+COUNTIF(O8:O19,"5")+COUNTIF(O8:O19,"6")+COUNTIF(O8:O19,"7")+COUNTIF(O8:O19,"8")+COUNTIF(O8:O19,"9")+COUNTIF(O8:O19,"10")+COUNTIF(O8:O19,"11")+COUNTIF(O8:O19,"12"),"")</f>
        <v/>
      </c>
      <c r="P20" s="25" t="str">
        <f t="shared" si="1"/>
        <v/>
      </c>
      <c r="Q20" s="26"/>
      <c r="R20" s="26" t="str">
        <f>IF(Q20="","",VLOOKUP(Q20,LISTAS!$F$5:$H$301,2,0))</f>
        <v/>
      </c>
      <c r="S20" s="26" t="str">
        <f>IF(Q20="","",VLOOKUP(Q20,LISTAS!$F$5:$I$301,4,0))</f>
        <v/>
      </c>
      <c r="T20" s="26" t="str">
        <f t="shared" si="0"/>
        <v/>
      </c>
      <c r="U20" s="26" t="str">
        <f t="shared" si="2"/>
        <v/>
      </c>
    </row>
    <row r="21" spans="2:21" ht="18" customHeight="1" thickBot="1" x14ac:dyDescent="0.3">
      <c r="B21" s="133"/>
      <c r="C21" s="82" t="str">
        <f>IF(C20="","",VLOOKUP(C20,LISTAS!$F$5:$H$301,2,0))</f>
        <v>COLÉGIO ARBOS - SÃO CAETANO DO SUL</v>
      </c>
      <c r="D21" s="132"/>
      <c r="E21" s="62"/>
      <c r="F21" s="62"/>
      <c r="G21" s="92"/>
      <c r="H21" s="62"/>
      <c r="I21" s="64"/>
      <c r="J21" s="23"/>
      <c r="K21" s="93"/>
      <c r="L21" s="27"/>
      <c r="N21" s="19"/>
      <c r="O21" s="24" t="str">
        <f>IF(Q21&lt;&gt;"",1+COUNTIF(O8:O20,"1")+COUNTIF(O8:O20,"2")+COUNTIF(O8:O20,"3")+COUNTIF(O8:O20,"4")+COUNTIF(O8:O20,"5")+COUNTIF(O8:O20,"6")+COUNTIF(O8:O20,"7")+COUNTIF(O8:O20,"8")+COUNTIF(O8:O20,"9")+COUNTIF(O8:O20,"10")+COUNTIF(O8:O20,"11")+COUNTIF(O8:O20,"12")+COUNTIF(O8:O20,"13"),"")</f>
        <v/>
      </c>
      <c r="P21" s="25" t="str">
        <f t="shared" si="1"/>
        <v/>
      </c>
      <c r="Q21" s="26"/>
      <c r="R21" s="26" t="str">
        <f>IF(Q21="","",VLOOKUP(Q21,LISTAS!$F$5:$H$301,2,0))</f>
        <v/>
      </c>
      <c r="S21" s="26" t="str">
        <f>IF(Q21="","",VLOOKUP(Q21,LISTAS!$F$5:$I$301,4,0))</f>
        <v/>
      </c>
      <c r="T21" s="26" t="str">
        <f t="shared" si="0"/>
        <v/>
      </c>
      <c r="U21" s="26" t="str">
        <f t="shared" si="2"/>
        <v/>
      </c>
    </row>
    <row r="22" spans="2:21" ht="18" customHeight="1" thickBot="1" x14ac:dyDescent="0.3">
      <c r="B22" s="60"/>
      <c r="C22" s="90"/>
      <c r="D22" s="74"/>
      <c r="E22" s="62"/>
      <c r="F22" s="62"/>
      <c r="G22" s="92"/>
      <c r="H22" s="62"/>
      <c r="I22" s="64"/>
      <c r="J22" s="74"/>
      <c r="K22" s="93"/>
      <c r="L22" s="27"/>
      <c r="M22" s="16"/>
      <c r="O22" s="24" t="str">
        <f>IF(Q22&lt;&gt;"",1+COUNTIF(O8:O21,"1")+COUNTIF(O8:O21,"2")+COUNTIF(O8:O21,"3")+COUNTIF(O8:O21,"4")+COUNTIF(O8:O21,"5")+COUNTIF(O8:O21,"6")+COUNTIF(O8:O21,"7")+COUNTIF(O8:O21,"8")+COUNTIF(O8:O21,"9")+COUNTIF(O8:O21,"10")+COUNTIF(O8:O21,"11")+COUNTIF(O8:O21,"12")+COUNTIF(O8:O21,"13")+COUNTIF(O8:O21,"14"),"")</f>
        <v/>
      </c>
      <c r="P22" s="25" t="str">
        <f t="shared" si="1"/>
        <v/>
      </c>
      <c r="Q22" s="26"/>
      <c r="R22" s="26" t="str">
        <f>IF(Q22="","",VLOOKUP(Q22,LISTAS!$F$5:$H$301,2,0))</f>
        <v/>
      </c>
      <c r="S22" s="26" t="str">
        <f>IF(Q22="","",VLOOKUP(Q22,LISTAS!$F$5:$I$301,4,0))</f>
        <v/>
      </c>
      <c r="T22" s="26" t="str">
        <f t="shared" si="0"/>
        <v/>
      </c>
      <c r="U22" s="26" t="str">
        <f t="shared" si="2"/>
        <v/>
      </c>
    </row>
    <row r="23" spans="2:21" ht="18" customHeight="1" x14ac:dyDescent="0.25">
      <c r="B23" s="60"/>
      <c r="C23" s="90"/>
      <c r="D23" s="74"/>
      <c r="E23" s="74"/>
      <c r="F23" s="74"/>
      <c r="G23" s="90"/>
      <c r="H23" s="74"/>
      <c r="I23" s="76"/>
      <c r="J23" s="74"/>
      <c r="K23" s="81" t="str">
        <f>IF(H13&lt;&gt;"",IF(H15&lt;&gt;"",IF(H13=H15,"",IF(H13&gt;H15,G13,G15)),""),"")</f>
        <v>PEDRO HENRIQUE BARBOSA</v>
      </c>
      <c r="L23" s="131">
        <v>0</v>
      </c>
      <c r="M23" s="16"/>
      <c r="O23" s="24" t="str">
        <f>IF(Q23&lt;&gt;"",1+COUNTIF(O8:O22,"1")+COUNTIF(O8:O22,"2")+COUNTIF(O8:O22,"3")+COUNTIF(O8:O22,"4")+COUNTIF(O8:O22,"5")+COUNTIF(O8:O22,"6")+COUNTIF(O8:O22,"7")+COUNTIF(O8:O22,"8")+COUNTIF(O8:O22,"9")+COUNTIF(O8:O22,"10")+COUNTIF(O8:O22,"11")+COUNTIF(O8:O22,"12")+COUNTIF(O8:O22,"13")+COUNTIF(O8:O22,"14")+COUNTIF(O8:O22,"15"),"")</f>
        <v/>
      </c>
      <c r="P23" s="25" t="str">
        <f t="shared" si="1"/>
        <v/>
      </c>
      <c r="Q23" s="26"/>
      <c r="R23" s="26" t="str">
        <f>IF(Q23="","",VLOOKUP(Q23,LISTAS!$F$5:$H$301,2,0))</f>
        <v/>
      </c>
      <c r="S23" s="26" t="str">
        <f>IF(Q23="","",VLOOKUP(Q23,LISTAS!$F$5:$I$301,4,0))</f>
        <v/>
      </c>
      <c r="T23" s="26" t="str">
        <f t="shared" si="0"/>
        <v/>
      </c>
      <c r="U23" s="26" t="str">
        <f t="shared" si="2"/>
        <v/>
      </c>
    </row>
    <row r="24" spans="2:21" ht="18" customHeight="1" thickBot="1" x14ac:dyDescent="0.3">
      <c r="B24" s="60"/>
      <c r="C24" s="90"/>
      <c r="D24" s="74"/>
      <c r="E24" s="74"/>
      <c r="F24" s="74"/>
      <c r="G24" s="90"/>
      <c r="H24" s="74"/>
      <c r="I24" s="76"/>
      <c r="J24" s="74"/>
      <c r="K24" s="82" t="str">
        <f>IF(K23="","",VLOOKUP(K23,LISTAS!$F$5:$H$301,2,0))</f>
        <v>LICEU JARDIM</v>
      </c>
      <c r="L24" s="132"/>
      <c r="M24" s="16"/>
      <c r="O24" s="24"/>
      <c r="P24" s="25"/>
      <c r="Q24" s="26"/>
      <c r="R24" s="26" t="str">
        <f>IF(Q24="","",VLOOKUP(Q24,LISTAS!$F$5:$H$301,2,0))</f>
        <v/>
      </c>
      <c r="S24" s="26" t="str">
        <f>IF(Q24="","",VLOOKUP(Q24,LISTAS!$F$5:$I$301,4,0))</f>
        <v/>
      </c>
      <c r="T24" s="26" t="str">
        <f t="shared" si="0"/>
        <v/>
      </c>
      <c r="U24" s="26" t="str">
        <f t="shared" si="2"/>
        <v/>
      </c>
    </row>
    <row r="25" spans="2:21" ht="18" customHeight="1" x14ac:dyDescent="0.25">
      <c r="B25" s="60"/>
      <c r="C25" s="90"/>
      <c r="D25" s="74"/>
      <c r="E25" s="74"/>
      <c r="F25" s="74"/>
      <c r="G25" s="90"/>
      <c r="H25" s="74"/>
      <c r="I25" s="76"/>
      <c r="J25" s="77"/>
      <c r="K25" s="81" t="str">
        <f>IF(H33&lt;&gt;"",IF(H35&lt;&gt;"",IF(H33=H35,"",IF(H33&gt;H35,G33,G35)),""),"")</f>
        <v>GUILHERME DE ALMEIDA BOMBONATTI</v>
      </c>
      <c r="L25" s="131">
        <v>1</v>
      </c>
      <c r="M25" s="16"/>
      <c r="O25" s="24"/>
      <c r="P25" s="25"/>
      <c r="Q25" s="26"/>
      <c r="R25" s="26" t="str">
        <f>IF(Q25="","",VLOOKUP(Q25,LISTAS!$F$5:$H$301,2,0))</f>
        <v/>
      </c>
      <c r="S25" s="26" t="str">
        <f>IF(Q25="","",VLOOKUP(Q25,LISTAS!$F$5:$I$301,4,0))</f>
        <v/>
      </c>
      <c r="T25" s="26" t="str">
        <f t="shared" si="0"/>
        <v/>
      </c>
      <c r="U25" s="26" t="str">
        <f t="shared" si="2"/>
        <v/>
      </c>
    </row>
    <row r="26" spans="2:21" ht="18" customHeight="1" thickBot="1" x14ac:dyDescent="0.3">
      <c r="B26" s="60"/>
      <c r="C26" s="90"/>
      <c r="D26" s="74"/>
      <c r="E26" s="74"/>
      <c r="F26" s="74"/>
      <c r="G26" s="90"/>
      <c r="H26" s="74"/>
      <c r="I26" s="76"/>
      <c r="J26" s="74"/>
      <c r="K26" s="82" t="str">
        <f>IF(K25="","",VLOOKUP(K25,LISTAS!$F$5:$H$301,2,0))</f>
        <v>COLÉGIO ARBOS - SANTO ANDRÉ</v>
      </c>
      <c r="L26" s="132"/>
      <c r="N26" s="19"/>
      <c r="O26" s="24"/>
      <c r="P26" s="25"/>
      <c r="Q26" s="26"/>
      <c r="R26" s="26" t="str">
        <f>IF(Q26="","",VLOOKUP(Q26,LISTAS!$F$5:$H$301,2,0))</f>
        <v/>
      </c>
      <c r="S26" s="26" t="str">
        <f>IF(Q26="","",VLOOKUP(Q26,LISTAS!$F$5:$I$301,4,0))</f>
        <v/>
      </c>
      <c r="T26" s="26" t="str">
        <f t="shared" si="0"/>
        <v/>
      </c>
      <c r="U26" s="26" t="str">
        <f t="shared" si="2"/>
        <v/>
      </c>
    </row>
    <row r="27" spans="2:21" ht="18" customHeight="1" thickBot="1" x14ac:dyDescent="0.3">
      <c r="B27" s="60"/>
      <c r="C27" s="90"/>
      <c r="D27" s="74"/>
      <c r="E27" s="74"/>
      <c r="F27" s="74"/>
      <c r="G27" s="90"/>
      <c r="H27" s="74"/>
      <c r="I27" s="76"/>
      <c r="J27" s="74"/>
      <c r="K27" s="93"/>
      <c r="L27" s="27"/>
      <c r="O27" s="24"/>
      <c r="P27" s="25"/>
      <c r="Q27" s="26"/>
      <c r="R27" s="26" t="str">
        <f>IF(Q27="","",VLOOKUP(Q27,LISTAS!$F$5:$H$301,2,0))</f>
        <v/>
      </c>
      <c r="S27" s="26" t="str">
        <f>IF(Q27="","",VLOOKUP(Q27,LISTAS!$F$5:$I$301,4,0))</f>
        <v/>
      </c>
      <c r="T27" s="26" t="str">
        <f t="shared" si="0"/>
        <v/>
      </c>
      <c r="U27" s="26" t="str">
        <f t="shared" si="2"/>
        <v/>
      </c>
    </row>
    <row r="28" spans="2:21" ht="18" customHeight="1" x14ac:dyDescent="0.25">
      <c r="B28" s="133">
        <v>3</v>
      </c>
      <c r="C28" s="81" t="s">
        <v>81</v>
      </c>
      <c r="D28" s="131">
        <v>1</v>
      </c>
      <c r="E28" s="62">
        <f>IF(D28&lt;&gt;"",D28,"")</f>
        <v>1</v>
      </c>
      <c r="F28" s="62" t="str">
        <f>IF(D28&lt;&gt;"",IF(C28="","",C28),"")</f>
        <v>ENRICO COSTA SCANNAPIECO</v>
      </c>
      <c r="G28" s="92">
        <f>IF(E28&lt;&gt;"",IF(E30&lt;&gt;"",SMALL(E28:F30,1),""),"")</f>
        <v>0</v>
      </c>
      <c r="H28" s="62"/>
      <c r="I28" s="28"/>
      <c r="J28" s="23"/>
      <c r="K28" s="93"/>
      <c r="L28" s="27"/>
      <c r="O28" s="24"/>
      <c r="P28" s="25"/>
      <c r="Q28" s="26"/>
      <c r="R28" s="26" t="str">
        <f>IF(Q28="","",VLOOKUP(Q28,LISTAS!$F$5:$H$301,2,0))</f>
        <v/>
      </c>
      <c r="S28" s="26" t="str">
        <f>IF(Q28="","",VLOOKUP(Q28,LISTAS!$F$5:$I$301,4,0))</f>
        <v/>
      </c>
      <c r="T28" s="26" t="str">
        <f t="shared" si="0"/>
        <v/>
      </c>
      <c r="U28" s="26" t="str">
        <f t="shared" si="2"/>
        <v/>
      </c>
    </row>
    <row r="29" spans="2:21" ht="18" customHeight="1" thickBot="1" x14ac:dyDescent="0.3">
      <c r="B29" s="133"/>
      <c r="C29" s="82" t="str">
        <f>IF(C28="","",VLOOKUP(C28,LISTAS!$F$5:$H$301,2,0))</f>
        <v>COLEGIO HARMONIA</v>
      </c>
      <c r="D29" s="132"/>
      <c r="E29" s="62"/>
      <c r="F29" s="62"/>
      <c r="G29" s="92"/>
      <c r="H29" s="62"/>
      <c r="I29" s="28"/>
      <c r="J29" s="23"/>
      <c r="K29" s="93"/>
      <c r="L29" s="27"/>
      <c r="O29" s="24"/>
      <c r="P29" s="25"/>
      <c r="Q29" s="26"/>
      <c r="R29" s="26" t="str">
        <f>IF(Q29="","",VLOOKUP(Q29,LISTAS!$F$5:$H$301,2,0))</f>
        <v/>
      </c>
      <c r="S29" s="26" t="str">
        <f>IF(Q29="","",VLOOKUP(Q29,LISTAS!$F$5:$I$301,4,0))</f>
        <v/>
      </c>
      <c r="T29" s="26" t="str">
        <f t="shared" si="0"/>
        <v/>
      </c>
      <c r="U29" s="26" t="str">
        <f t="shared" si="2"/>
        <v/>
      </c>
    </row>
    <row r="30" spans="2:21" ht="18" customHeight="1" x14ac:dyDescent="0.25">
      <c r="B30" s="133">
        <v>6</v>
      </c>
      <c r="C30" s="81" t="s">
        <v>70</v>
      </c>
      <c r="D30" s="131">
        <v>0</v>
      </c>
      <c r="E30" s="63">
        <f>IF(D30&lt;&gt;"",D30,"")</f>
        <v>0</v>
      </c>
      <c r="F30" s="62" t="str">
        <f>IF(D30&lt;&gt;"",IF(C30="","",C30),"")</f>
        <v>BERNARDO TORQUETTO TEIXEIRA SERPA BONI</v>
      </c>
      <c r="G30" s="92" t="str">
        <f>VLOOKUP(G28,E28:F30,2,0)</f>
        <v>BERNARDO TORQUETTO TEIXEIRA SERPA BONI</v>
      </c>
      <c r="H30" s="62"/>
      <c r="I30" s="28"/>
      <c r="J30" s="23"/>
      <c r="K30" s="93"/>
      <c r="L30" s="27"/>
      <c r="O30" s="24"/>
      <c r="P30" s="25"/>
      <c r="Q30" s="26"/>
      <c r="R30" s="26" t="str">
        <f>IF(Q30="","",VLOOKUP(Q30,LISTAS!$F$5:$H$301,2,0))</f>
        <v/>
      </c>
      <c r="S30" s="26" t="str">
        <f>IF(Q30="","",VLOOKUP(Q30,LISTAS!$F$5:$I$301,4,0))</f>
        <v/>
      </c>
      <c r="T30" s="26" t="str">
        <f t="shared" si="0"/>
        <v/>
      </c>
      <c r="U30" s="26" t="str">
        <f t="shared" si="2"/>
        <v/>
      </c>
    </row>
    <row r="31" spans="2:21" ht="18" customHeight="1" thickBot="1" x14ac:dyDescent="0.3">
      <c r="B31" s="133"/>
      <c r="C31" s="82" t="str">
        <f>IF(C30="","",VLOOKUP(C30,LISTAS!$F$5:$H$301,2,0))</f>
        <v>COLÉGIO ATENEU</v>
      </c>
      <c r="D31" s="132"/>
      <c r="E31" s="64"/>
      <c r="F31" s="62"/>
      <c r="G31" s="92"/>
      <c r="H31" s="62"/>
      <c r="I31" s="28"/>
      <c r="J31" s="23"/>
      <c r="K31" s="93"/>
      <c r="L31" s="27"/>
      <c r="O31" s="24"/>
      <c r="P31" s="25"/>
      <c r="Q31" s="26"/>
      <c r="R31" s="26" t="str">
        <f>IF(Q31="","",VLOOKUP(Q31,LISTAS!$F$5:$H$301,2,0))</f>
        <v/>
      </c>
      <c r="S31" s="26" t="str">
        <f>IF(Q31="","",VLOOKUP(Q31,LISTAS!$F$5:$I$301,4,0))</f>
        <v/>
      </c>
      <c r="T31" s="26" t="str">
        <f t="shared" si="0"/>
        <v/>
      </c>
      <c r="U31" s="26" t="str">
        <f t="shared" si="2"/>
        <v/>
      </c>
    </row>
    <row r="32" spans="2:21" ht="18" customHeight="1" thickBot="1" x14ac:dyDescent="0.3">
      <c r="B32" s="60"/>
      <c r="C32" s="90"/>
      <c r="D32" s="74"/>
      <c r="E32" s="76"/>
      <c r="F32" s="74"/>
      <c r="G32" s="93"/>
      <c r="H32" s="23"/>
      <c r="I32" s="28"/>
      <c r="J32" s="23"/>
      <c r="K32" s="93"/>
      <c r="L32" s="27"/>
      <c r="O32" s="24"/>
      <c r="P32" s="25"/>
      <c r="Q32" s="26"/>
      <c r="R32" s="26" t="str">
        <f>IF(Q32="","",VLOOKUP(Q32,LISTAS!$F$5:$H$301,2,0))</f>
        <v/>
      </c>
      <c r="S32" s="26" t="str">
        <f>IF(Q32="","",VLOOKUP(Q32,LISTAS!$F$5:$I$301,4,0))</f>
        <v/>
      </c>
      <c r="T32" s="26" t="str">
        <f t="shared" si="0"/>
        <v/>
      </c>
      <c r="U32" s="26" t="str">
        <f t="shared" si="2"/>
        <v/>
      </c>
    </row>
    <row r="33" spans="2:21" ht="18" customHeight="1" x14ac:dyDescent="0.25">
      <c r="B33" s="60"/>
      <c r="C33" s="90"/>
      <c r="D33" s="74"/>
      <c r="E33" s="76"/>
      <c r="F33" s="74"/>
      <c r="G33" s="81" t="str">
        <f>IF(D28&lt;&gt;"",IF(D30&lt;&gt;"",IF(D28=D30,"",IF(D28&gt;D30,C28,C30)),""),"")</f>
        <v>ENRICO COSTA SCANNAPIECO</v>
      </c>
      <c r="H33" s="131">
        <v>0</v>
      </c>
      <c r="I33" s="65">
        <f>IF(H33&lt;&gt;"",H33,"")</f>
        <v>0</v>
      </c>
      <c r="J33" s="62" t="str">
        <f>IF(H33&lt;&gt;"",IF(G33="","",G33),"")</f>
        <v>ENRICO COSTA SCANNAPIECO</v>
      </c>
      <c r="K33" s="92">
        <f>IF(I33&lt;&gt;"",IF(I35&lt;&gt;"",SMALL(I33:J35,1),""),"")</f>
        <v>0</v>
      </c>
      <c r="L33" s="27"/>
      <c r="O33" s="24"/>
      <c r="P33" s="25"/>
      <c r="Q33" s="26"/>
      <c r="R33" s="26" t="str">
        <f>IF(Q33="","",VLOOKUP(Q33,LISTAS!$F$5:$H$301,2,0))</f>
        <v/>
      </c>
      <c r="S33" s="26" t="str">
        <f>IF(Q33="","",VLOOKUP(Q33,LISTAS!$F$5:$I$301,4,0))</f>
        <v/>
      </c>
      <c r="T33" s="26" t="str">
        <f t="shared" si="0"/>
        <v/>
      </c>
      <c r="U33" s="26" t="str">
        <f t="shared" si="2"/>
        <v/>
      </c>
    </row>
    <row r="34" spans="2:21" ht="18" customHeight="1" thickBot="1" x14ac:dyDescent="0.3">
      <c r="B34" s="60"/>
      <c r="C34" s="90"/>
      <c r="D34" s="74"/>
      <c r="E34" s="76"/>
      <c r="F34" s="74"/>
      <c r="G34" s="82" t="str">
        <f>IF(G33="","",VLOOKUP(G33,LISTAS!$F$5:$H$301,2,0))</f>
        <v>COLEGIO HARMONIA</v>
      </c>
      <c r="H34" s="132"/>
      <c r="I34" s="66"/>
      <c r="J34" s="62"/>
      <c r="K34" s="92"/>
      <c r="L34" s="27"/>
      <c r="O34" s="24"/>
      <c r="P34" s="25"/>
      <c r="Q34" s="26"/>
      <c r="R34" s="26" t="str">
        <f>IF(Q34="","",VLOOKUP(Q34,LISTAS!$F$5:$H$301,2,0))</f>
        <v/>
      </c>
      <c r="S34" s="26" t="str">
        <f>IF(Q34="","",VLOOKUP(Q34,LISTAS!$F$5:$I$301,4,0))</f>
        <v/>
      </c>
      <c r="T34" s="26" t="str">
        <f t="shared" si="0"/>
        <v/>
      </c>
      <c r="U34" s="26" t="str">
        <f t="shared" si="2"/>
        <v/>
      </c>
    </row>
    <row r="35" spans="2:21" ht="18" customHeight="1" x14ac:dyDescent="0.25">
      <c r="B35" s="60"/>
      <c r="C35" s="90"/>
      <c r="D35" s="74"/>
      <c r="E35" s="76"/>
      <c r="F35" s="77"/>
      <c r="G35" s="81" t="str">
        <f>IF(D38&lt;&gt;"",IF(D40&lt;&gt;"",IF(D38=D40,"",IF(D38&gt;D40,C38,C40)),""),"")</f>
        <v>GUILHERME DE ALMEIDA BOMBONATTI</v>
      </c>
      <c r="H35" s="131">
        <v>1</v>
      </c>
      <c r="I35" s="66">
        <f>IF(H35&lt;&gt;"",H35,"")</f>
        <v>1</v>
      </c>
      <c r="J35" s="62" t="str">
        <f>IF(H35&lt;&gt;"",IF(G35="","",G35),"")</f>
        <v>GUILHERME DE ALMEIDA BOMBONATTI</v>
      </c>
      <c r="K35" s="92" t="str">
        <f>VLOOKUP(K33,I33:J35,2,0)</f>
        <v>ENRICO COSTA SCANNAPIECO</v>
      </c>
      <c r="L35" s="27"/>
      <c r="O35" s="24"/>
      <c r="P35" s="25"/>
      <c r="Q35" s="26"/>
      <c r="R35" s="26" t="str">
        <f>IF(Q35="","",VLOOKUP(Q35,LISTAS!$F$5:$H$301,2,0))</f>
        <v/>
      </c>
      <c r="S35" s="26" t="str">
        <f>IF(Q35="","",VLOOKUP(Q35,LISTAS!$F$5:$I$301,4,0))</f>
        <v/>
      </c>
      <c r="T35" s="26" t="str">
        <f t="shared" si="0"/>
        <v/>
      </c>
      <c r="U35" s="26" t="str">
        <f t="shared" si="2"/>
        <v/>
      </c>
    </row>
    <row r="36" spans="2:21" ht="18" customHeight="1" thickBot="1" x14ac:dyDescent="0.3">
      <c r="B36" s="60"/>
      <c r="C36" s="90"/>
      <c r="D36" s="74"/>
      <c r="E36" s="76"/>
      <c r="F36" s="74"/>
      <c r="G36" s="82" t="str">
        <f>IF(G35="","",VLOOKUP(G35,LISTAS!$F$5:$H$301,2,0))</f>
        <v>COLÉGIO ARBOS - SANTO ANDRÉ</v>
      </c>
      <c r="H36" s="132"/>
      <c r="I36" s="62"/>
      <c r="J36" s="62"/>
      <c r="K36" s="92"/>
      <c r="L36" s="27"/>
      <c r="O36" s="24"/>
      <c r="P36" s="25"/>
      <c r="Q36" s="26"/>
      <c r="R36" s="26" t="str">
        <f>IF(Q36="","",VLOOKUP(Q36,LISTAS!$F$5:$H$301,2,0))</f>
        <v/>
      </c>
      <c r="S36" s="26" t="str">
        <f>IF(Q36="","",VLOOKUP(Q36,LISTAS!$F$5:$I$301,4,0))</f>
        <v/>
      </c>
      <c r="T36" s="26" t="str">
        <f t="shared" si="0"/>
        <v/>
      </c>
      <c r="U36" s="26" t="str">
        <f t="shared" si="2"/>
        <v/>
      </c>
    </row>
    <row r="37" spans="2:21" ht="18" customHeight="1" thickBot="1" x14ac:dyDescent="0.3">
      <c r="B37" s="60"/>
      <c r="C37" s="90"/>
      <c r="D37" s="74"/>
      <c r="E37" s="76"/>
      <c r="F37" s="74"/>
      <c r="G37" s="90"/>
      <c r="H37" s="74"/>
      <c r="I37" s="74"/>
      <c r="J37" s="74"/>
      <c r="K37" s="90"/>
      <c r="L37" s="27"/>
      <c r="O37" s="24"/>
      <c r="P37" s="25"/>
      <c r="Q37" s="26"/>
      <c r="R37" s="26" t="str">
        <f>IF(Q37="","",VLOOKUP(Q37,LISTAS!$F$5:$H$301,2,0))</f>
        <v/>
      </c>
      <c r="S37" s="26" t="str">
        <f>IF(Q37="","",VLOOKUP(Q37,LISTAS!$F$5:$I$301,4,0))</f>
        <v/>
      </c>
      <c r="T37" s="26" t="str">
        <f t="shared" si="0"/>
        <v/>
      </c>
      <c r="U37" s="26" t="str">
        <f t="shared" si="2"/>
        <v/>
      </c>
    </row>
    <row r="38" spans="2:21" x14ac:dyDescent="0.25">
      <c r="B38" s="133">
        <v>2</v>
      </c>
      <c r="C38" s="81" t="s">
        <v>102</v>
      </c>
      <c r="D38" s="131">
        <v>0</v>
      </c>
      <c r="E38" s="65">
        <f>IF(D38&lt;&gt;"",D38,"")</f>
        <v>0</v>
      </c>
      <c r="F38" s="62" t="str">
        <f>IF(D38&lt;&gt;"",IF(C38="","",C38),"")</f>
        <v>GUILHERME CONSTANTINO GALHARDO</v>
      </c>
      <c r="G38" s="92">
        <f>IF(E38&lt;&gt;"",IF(E40&lt;&gt;"",SMALL(E38:F40,1),""),"")</f>
        <v>0</v>
      </c>
      <c r="H38" s="74"/>
      <c r="I38" s="74"/>
      <c r="J38" s="74"/>
      <c r="K38" s="90"/>
      <c r="L38" s="27"/>
      <c r="O38" s="24"/>
      <c r="P38" s="25"/>
      <c r="Q38" s="26"/>
      <c r="R38" s="26" t="str">
        <f>IF(Q38="","",VLOOKUP(Q38,LISTAS!$F$5:$H$301,2,0))</f>
        <v/>
      </c>
      <c r="S38" s="26" t="str">
        <f>IF(Q38="","",VLOOKUP(Q38,LISTAS!$F$5:$I$301,4,0))</f>
        <v/>
      </c>
      <c r="T38" s="26" t="str">
        <f t="shared" si="0"/>
        <v/>
      </c>
      <c r="U38" s="26" t="str">
        <f t="shared" si="2"/>
        <v/>
      </c>
    </row>
    <row r="39" spans="2:21" ht="17.25" thickBot="1" x14ac:dyDescent="0.3">
      <c r="B39" s="133"/>
      <c r="C39" s="82" t="str">
        <f>IF(C38="","",VLOOKUP(C38,LISTAS!$F$5:$H$301,2,0))</f>
        <v>COLEGIO HARMONIA</v>
      </c>
      <c r="D39" s="132"/>
      <c r="E39" s="66"/>
      <c r="F39" s="62"/>
      <c r="G39" s="92"/>
      <c r="H39" s="74"/>
      <c r="I39" s="74"/>
      <c r="J39" s="74"/>
      <c r="K39" s="90"/>
      <c r="L39" s="27"/>
      <c r="O39" s="24"/>
      <c r="P39" s="25"/>
      <c r="Q39" s="26"/>
      <c r="R39" s="26" t="str">
        <f>IF(Q39="","",VLOOKUP(Q39,LISTAS!$F$5:$H$301,2,0))</f>
        <v/>
      </c>
      <c r="S39" s="26" t="str">
        <f>IF(Q39="","",VLOOKUP(Q39,LISTAS!$F$5:$I$301,4,0))</f>
        <v/>
      </c>
      <c r="T39" s="26" t="str">
        <f t="shared" si="0"/>
        <v/>
      </c>
      <c r="U39" s="26" t="str">
        <f t="shared" si="2"/>
        <v/>
      </c>
    </row>
    <row r="40" spans="2:21" ht="18" customHeight="1" x14ac:dyDescent="0.25">
      <c r="B40" s="133">
        <v>7</v>
      </c>
      <c r="C40" s="81" t="s">
        <v>103</v>
      </c>
      <c r="D40" s="131">
        <v>1</v>
      </c>
      <c r="E40" s="66">
        <f>IF(D40&lt;&gt;"",D40,"")</f>
        <v>1</v>
      </c>
      <c r="F40" s="62" t="str">
        <f>IF(D40&lt;&gt;"",IF(C40="","",C40),"")</f>
        <v>GUILHERME DE ALMEIDA BOMBONATTI</v>
      </c>
      <c r="G40" s="92" t="str">
        <f>VLOOKUP(G38,E38:F40,2,0)</f>
        <v>GUILHERME CONSTANTINO GALHARDO</v>
      </c>
      <c r="H40" s="74"/>
      <c r="I40" s="74"/>
      <c r="J40" s="74"/>
      <c r="K40" s="90"/>
      <c r="L40" s="27"/>
      <c r="O40" s="24"/>
      <c r="P40" s="25"/>
      <c r="Q40" s="26"/>
      <c r="R40" s="26" t="str">
        <f>IF(Q40="","",VLOOKUP(Q40,LISTAS!$F$5:$H$301,2,0))</f>
        <v/>
      </c>
      <c r="S40" s="26" t="str">
        <f>IF(Q40="","",VLOOKUP(Q40,LISTAS!$F$5:$I$301,4,0))</f>
        <v/>
      </c>
      <c r="T40" s="26" t="str">
        <f t="shared" si="0"/>
        <v/>
      </c>
      <c r="U40" s="26" t="str">
        <f t="shared" si="2"/>
        <v/>
      </c>
    </row>
    <row r="41" spans="2:21" ht="18" customHeight="1" thickBot="1" x14ac:dyDescent="0.3">
      <c r="B41" s="133"/>
      <c r="C41" s="82" t="str">
        <f>IF(C40="","",VLOOKUP(C40,LISTAS!$F$5:$H$301,2,0))</f>
        <v>COLÉGIO ARBOS - SANTO ANDRÉ</v>
      </c>
      <c r="D41" s="132"/>
      <c r="E41" s="62"/>
      <c r="F41" s="62"/>
      <c r="G41" s="92"/>
      <c r="H41" s="74"/>
      <c r="I41" s="74"/>
      <c r="J41" s="74"/>
      <c r="K41" s="90"/>
      <c r="L41" s="78"/>
      <c r="O41" s="24"/>
      <c r="P41" s="25"/>
      <c r="Q41" s="26"/>
      <c r="R41" s="26" t="str">
        <f>IF(Q41="","",VLOOKUP(Q41,LISTAS!$F$5:$H$301,2,0))</f>
        <v/>
      </c>
      <c r="S41" s="26" t="str">
        <f>IF(Q41="","",VLOOKUP(Q41,LISTAS!$F$5:$I$301,4,0))</f>
        <v/>
      </c>
      <c r="T41" s="26" t="str">
        <f t="shared" si="0"/>
        <v/>
      </c>
      <c r="U41" s="26" t="str">
        <f t="shared" si="2"/>
        <v/>
      </c>
    </row>
    <row r="42" spans="2:21" ht="18" customHeight="1" x14ac:dyDescent="0.25">
      <c r="B42" s="60"/>
      <c r="C42" s="90"/>
      <c r="D42" s="74"/>
      <c r="E42" s="74"/>
      <c r="F42" s="74"/>
      <c r="G42" s="90"/>
      <c r="H42" s="74"/>
      <c r="I42" s="74"/>
      <c r="J42" s="74"/>
      <c r="K42" s="90"/>
      <c r="L42" s="78"/>
      <c r="O42" s="24"/>
      <c r="P42" s="25"/>
      <c r="Q42" s="26"/>
      <c r="R42" s="26" t="str">
        <f>IF(Q42="","",VLOOKUP(Q42,LISTAS!$F$5:$H$301,2,0))</f>
        <v/>
      </c>
      <c r="S42" s="26" t="str">
        <f>IF(Q42="","",VLOOKUP(Q42,LISTAS!$F$5:$I$301,4,0))</f>
        <v/>
      </c>
      <c r="T42" s="26" t="str">
        <f t="shared" si="0"/>
        <v/>
      </c>
      <c r="U42" s="26" t="str">
        <f t="shared" si="2"/>
        <v/>
      </c>
    </row>
    <row r="43" spans="2:21" ht="18" customHeight="1" x14ac:dyDescent="0.25">
      <c r="B43" s="58"/>
      <c r="C43" s="33"/>
      <c r="D43" s="18"/>
      <c r="E43" s="18"/>
      <c r="F43" s="18"/>
      <c r="G43" s="33"/>
      <c r="H43" s="18"/>
      <c r="I43" s="18"/>
      <c r="J43" s="18"/>
      <c r="K43" s="33"/>
      <c r="L43" s="18"/>
    </row>
    <row r="44" spans="2:21" ht="18" customHeight="1" x14ac:dyDescent="0.25">
      <c r="B44" s="136" t="s">
        <v>24</v>
      </c>
      <c r="C44" s="137"/>
      <c r="D44" s="138"/>
      <c r="E44" s="18"/>
      <c r="F44" s="18"/>
      <c r="G44" s="33"/>
      <c r="H44" s="18"/>
      <c r="I44" s="18"/>
      <c r="J44" s="18"/>
      <c r="K44" s="33"/>
      <c r="L44" s="18"/>
    </row>
    <row r="45" spans="2:21" ht="30" customHeight="1" x14ac:dyDescent="0.25">
      <c r="B45" s="126" t="s">
        <v>20</v>
      </c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O45" s="126" t="s">
        <v>4</v>
      </c>
      <c r="P45" s="126"/>
      <c r="Q45" s="126"/>
      <c r="R45" s="126"/>
      <c r="S45" s="126"/>
      <c r="T45" s="126"/>
      <c r="U45" s="126"/>
    </row>
    <row r="46" spans="2:21" ht="28.5" customHeight="1" thickBot="1" x14ac:dyDescent="0.3">
      <c r="B46" s="61"/>
      <c r="C46" s="90"/>
      <c r="D46" s="75"/>
      <c r="E46" s="75"/>
      <c r="F46" s="75"/>
      <c r="G46" s="91"/>
      <c r="H46" s="29"/>
      <c r="I46" s="29"/>
      <c r="J46" s="29"/>
      <c r="K46" s="91"/>
      <c r="L46" s="30"/>
      <c r="O46" s="134" t="s">
        <v>3</v>
      </c>
      <c r="P46" s="134"/>
      <c r="Q46" s="22" t="s">
        <v>15</v>
      </c>
      <c r="R46" s="22" t="s">
        <v>0</v>
      </c>
      <c r="S46" s="22" t="s">
        <v>16</v>
      </c>
      <c r="T46" s="22" t="s">
        <v>17</v>
      </c>
      <c r="U46" s="22" t="s">
        <v>18</v>
      </c>
    </row>
    <row r="47" spans="2:21" ht="18" customHeight="1" x14ac:dyDescent="0.25">
      <c r="B47" s="135">
        <v>9</v>
      </c>
      <c r="C47" s="83" t="s">
        <v>83</v>
      </c>
      <c r="D47" s="131">
        <v>1</v>
      </c>
      <c r="E47" s="62">
        <f>IF(D47&lt;&gt;"",D47,"")</f>
        <v>1</v>
      </c>
      <c r="F47" s="62" t="str">
        <f>IF(D47&lt;&gt;"",IF(C47="","",C47),"")</f>
        <v>ENZO KAZUO YSHIKAWA</v>
      </c>
      <c r="G47" s="92">
        <f>IF(E47&lt;&gt;"",IF(E49&lt;&gt;"",SMALL(E47:F49,1),""),"")</f>
        <v>0</v>
      </c>
      <c r="H47" s="62"/>
      <c r="I47" s="62"/>
      <c r="J47" s="62"/>
      <c r="K47" s="92"/>
      <c r="L47" s="67"/>
      <c r="O47" s="24">
        <f>IF(Q47&lt;&gt;"",1,"")</f>
        <v>1</v>
      </c>
      <c r="P47" s="25" t="str">
        <f>IF(O47&lt;&gt;"","LUGAR","")</f>
        <v>LUGAR</v>
      </c>
      <c r="Q47" s="26" t="str">
        <f>IF(L62&lt;&gt;"",IF(L64&lt;&gt;"",IF(L62=L64,"",IF(L62&gt;L64,K62,K64)),""),"")</f>
        <v>ENZO KAZUO YSHIKAWA</v>
      </c>
      <c r="R47" s="26" t="str">
        <f>IF(Q47="","",VLOOKUP(Q47,LISTAS!$F$5:$H$301,2,0))</f>
        <v>COLÉGIO ARBOS - SANTO ANDRÉ</v>
      </c>
      <c r="S47" s="26">
        <f>IF(Q47="","",VLOOKUP(Q47,LISTAS!$F$5:$I$301,4,0))</f>
        <v>0</v>
      </c>
      <c r="T47" s="26">
        <f>IF(O47="","",IF(O47=1,180,IF(O47=2,170,IF(O47=3,150,IF(O47=4,140,IF(O47=5,135,IF(O47=6,130,IF(O47=7,120,IF(O47=8,110,IF(O47=9,105,IF(O47=10,105,IF(O47=11,105,IF(O47=12,105,IF(O47=13,105,IF(O47=14,105,IF(O47=15,105,IF(O47=16,105,IF(O47&gt;16,"",""))))))))))))))))))</f>
        <v>180</v>
      </c>
      <c r="U47" s="26">
        <f>IF(O47="","",IF($R$5="NÃO","",IF(O47=1,180,IF(O47=2,170,IF(O47=3,150,IF(O47=4,140,IF(O47=5,135,IF(O47=6,130,IF(O47=7,120,IF(O47=8,110,IF(O47=9,105,IF(O47=10,105,IF(O47=11,105,IF(O47=12,105,IF(O47=13,105,IF(O47=14,105,IF(O47=15,105,IF(O47=16,105,IF(O47&gt;16,"","")))))))))))))))))))</f>
        <v>180</v>
      </c>
    </row>
    <row r="48" spans="2:21" ht="18" customHeight="1" thickBot="1" x14ac:dyDescent="0.3">
      <c r="B48" s="135"/>
      <c r="C48" s="84" t="str">
        <f>IF(C47="","",VLOOKUP(C47,LISTAS!$F$5:$H$301,2,0))</f>
        <v>COLÉGIO ARBOS - SANTO ANDRÉ</v>
      </c>
      <c r="D48" s="132"/>
      <c r="E48" s="62"/>
      <c r="F48" s="62"/>
      <c r="G48" s="92"/>
      <c r="H48" s="62"/>
      <c r="I48" s="62"/>
      <c r="J48" s="62"/>
      <c r="K48" s="92"/>
      <c r="L48" s="67"/>
      <c r="O48" s="24">
        <f>IF(Q48&lt;&gt;"",1+COUNTIF(O47,"1"),"")</f>
        <v>2</v>
      </c>
      <c r="P48" s="25" t="str">
        <f t="shared" ref="P48:P62" si="3">IF(O48&lt;&gt;"","LUGAR","")</f>
        <v>LUGAR</v>
      </c>
      <c r="Q48" s="26" t="str">
        <f>IF(L62&lt;&gt;"",IF(L64&lt;&gt;"",IF(L62=L64,"",IF(L62&lt;L64,K62,K64)),""),"")</f>
        <v>LORENZO MITROWIC GAWRILIUK</v>
      </c>
      <c r="R48" s="26" t="str">
        <f>IF(Q48="","",VLOOKUP(Q48,LISTAS!$F$5:$H$301,2,0))</f>
        <v>COLÉGIO ARBOS - SANTO ANDRÉ</v>
      </c>
      <c r="S48" s="26">
        <f>IF(Q48="","",VLOOKUP(Q48,LISTAS!$F$5:$I$301,4,0))</f>
        <v>0</v>
      </c>
      <c r="T48" s="26">
        <f t="shared" ref="T48:T62" si="4">IF(O48="","",IF(O48=1,180,IF(O48=2,170,IF(O48=3,150,IF(O48=4,140,IF(O48=5,135,IF(O48=6,130,IF(O48=7,120,IF(O48=8,110,IF(O48=9,105,IF(O48=10,105,IF(O48=11,105,IF(O48=12,105,IF(O48=13,105,IF(O48=14,105,IF(O48=15,105,IF(O48=16,105,IF(O48&gt;16,"",""))))))))))))))))))</f>
        <v>170</v>
      </c>
      <c r="U48" s="26">
        <f t="shared" ref="U48:U62" si="5">IF(O48="","",IF($R$5="NÃO","",IF(O48=1,180,IF(O48=2,170,IF(O48=3,150,IF(O48=4,140,IF(O48=5,135,IF(O48=6,130,IF(O48=7,120,IF(O48=8,110,IF(O48=9,105,IF(O48=10,105,IF(O48=11,105,IF(O48=12,105,IF(O48=13,105,IF(O48=14,105,IF(O48=15,105,IF(O48=16,105,IF(O48&gt;16,"","")))))))))))))))))))</f>
        <v>170</v>
      </c>
    </row>
    <row r="49" spans="2:21" ht="18" customHeight="1" x14ac:dyDescent="0.25">
      <c r="B49" s="133">
        <v>16</v>
      </c>
      <c r="C49" s="83" t="s">
        <v>119</v>
      </c>
      <c r="D49" s="131">
        <v>0</v>
      </c>
      <c r="E49" s="63">
        <f>IF(D49&lt;&gt;"",D49,"")</f>
        <v>0</v>
      </c>
      <c r="F49" s="62" t="str">
        <f>IF(D49&lt;&gt;"",IF(C49="","",C49),"")</f>
        <v xml:space="preserve">JOÃO PAULO PELEGRINO </v>
      </c>
      <c r="G49" s="92" t="str">
        <f>VLOOKUP(G47,E47:F49,2,0)</f>
        <v xml:space="preserve">JOÃO PAULO PELEGRINO </v>
      </c>
      <c r="H49" s="62"/>
      <c r="I49" s="62"/>
      <c r="J49" s="62"/>
      <c r="K49" s="92"/>
      <c r="L49" s="67"/>
      <c r="O49" s="24">
        <f>IF(Q49&lt;&gt;"",1+COUNTIF(O47:O48,"1")+COUNTIF(O47:O48,"2"),"")</f>
        <v>3</v>
      </c>
      <c r="P49" s="25" t="str">
        <f t="shared" si="3"/>
        <v>LUGAR</v>
      </c>
      <c r="Q49" s="26" t="str">
        <f>IF(Q47&lt;&gt;"",IF(G52=Q47,G54,IF(G54=Q47,G52,IF(G72=Q47,G74,IF(G74=Q47,G72)))),"")</f>
        <v>HEITOR PELLEGRINI PICHE</v>
      </c>
      <c r="R49" s="26" t="str">
        <f>IF(Q49="","",VLOOKUP(Q49,LISTAS!$F$5:$H$301,2,0))</f>
        <v>COLÉGIO ATENEU</v>
      </c>
      <c r="S49" s="26">
        <f>IF(Q49="","",VLOOKUP(Q49,LISTAS!$F$5:$I$301,4,0))</f>
        <v>0</v>
      </c>
      <c r="T49" s="26">
        <f t="shared" si="4"/>
        <v>150</v>
      </c>
      <c r="U49" s="26">
        <f t="shared" si="5"/>
        <v>150</v>
      </c>
    </row>
    <row r="50" spans="2:21" ht="18" customHeight="1" thickBot="1" x14ac:dyDescent="0.3">
      <c r="B50" s="133"/>
      <c r="C50" s="84" t="str">
        <f>IF(C49="","",VLOOKUP(C49,LISTAS!$F$5:$H$301,2,0))</f>
        <v>LICEU JARDIM</v>
      </c>
      <c r="D50" s="132"/>
      <c r="E50" s="64"/>
      <c r="F50" s="62"/>
      <c r="G50" s="92"/>
      <c r="H50" s="62"/>
      <c r="I50" s="62"/>
      <c r="J50" s="62"/>
      <c r="K50" s="92"/>
      <c r="L50" s="67"/>
      <c r="O50" s="24">
        <f>IF(Q50&lt;&gt;"",1+COUNTIF(O47:O49,"1")+COUNTIF(O47:O49,"2")+COUNTIF(O47:O49,"3"),"")</f>
        <v>4</v>
      </c>
      <c r="P50" s="25" t="str">
        <f t="shared" si="3"/>
        <v>LUGAR</v>
      </c>
      <c r="Q50" s="26" t="str">
        <f>IF(Q48&lt;&gt;"",IF(G52=Q48,G54,IF(G54=Q48,G52,IF(G72=Q48,G74,IF(G74=Q48,G72)))),"")</f>
        <v>FLAVIO YUJI GUIOTOKU</v>
      </c>
      <c r="R50" s="26" t="str">
        <f>IF(Q50="","",VLOOKUP(Q50,LISTAS!$F$5:$H$301,2,0))</f>
        <v>COLEGIO HARMONIA</v>
      </c>
      <c r="S50" s="26">
        <f>IF(Q50="","",VLOOKUP(Q50,LISTAS!$F$5:$I$301,4,0))</f>
        <v>0</v>
      </c>
      <c r="T50" s="26">
        <f t="shared" si="4"/>
        <v>140</v>
      </c>
      <c r="U50" s="26">
        <f t="shared" si="5"/>
        <v>140</v>
      </c>
    </row>
    <row r="51" spans="2:21" ht="18" customHeight="1" thickBot="1" x14ac:dyDescent="0.3">
      <c r="B51" s="60"/>
      <c r="C51" s="90"/>
      <c r="D51" s="74"/>
      <c r="E51" s="76"/>
      <c r="F51" s="74"/>
      <c r="G51" s="90"/>
      <c r="H51" s="23"/>
      <c r="I51" s="23"/>
      <c r="J51" s="23"/>
      <c r="K51" s="93"/>
      <c r="L51" s="27"/>
      <c r="O51" s="24">
        <f>IF(Q51&lt;&gt;"",1+COUNTIF(O47:O50,"1")+COUNTIF(O47:O50,"2")+COUNTIF(O47:O50,"3")+COUNTIF(O47:O50,"4"),"")</f>
        <v>5</v>
      </c>
      <c r="P51" s="25" t="str">
        <f t="shared" si="3"/>
        <v>LUGAR</v>
      </c>
      <c r="Q51" s="26" t="str">
        <f>IF(Q47&lt;&gt;"",IF(C47=Q47,C49,IF(C49=Q47,C47,IF(C57=Q47,C59,IF(C59=Q47,C57,IF(C67=Q47,C69,IF(C69=Q47,C67,IF(C77=Q47,C79,IF(C79=Q47,C77)))))))),"")</f>
        <v xml:space="preserve">JOÃO PAULO PELEGRINO </v>
      </c>
      <c r="R51" s="26" t="str">
        <f>IF(Q51="","",VLOOKUP(Q51,LISTAS!$F$5:$H$301,2,0))</f>
        <v>LICEU JARDIM</v>
      </c>
      <c r="S51" s="26">
        <f>IF(Q51="","",VLOOKUP(Q51,LISTAS!$F$5:$I$301,4,0))</f>
        <v>0</v>
      </c>
      <c r="T51" s="26">
        <f t="shared" si="4"/>
        <v>135</v>
      </c>
      <c r="U51" s="26">
        <f t="shared" si="5"/>
        <v>135</v>
      </c>
    </row>
    <row r="52" spans="2:21" ht="18" customHeight="1" x14ac:dyDescent="0.25">
      <c r="B52" s="60"/>
      <c r="C52" s="90"/>
      <c r="D52" s="74"/>
      <c r="E52" s="76"/>
      <c r="F52" s="74"/>
      <c r="G52" s="83" t="str">
        <f>IF(D47&lt;&gt;"",IF(D49&lt;&gt;"",IF(D47=D49,"",IF(D47&gt;D49,C47,C49)),""),"")</f>
        <v>ENZO KAZUO YSHIKAWA</v>
      </c>
      <c r="H52" s="131">
        <v>1</v>
      </c>
      <c r="I52" s="62">
        <f>IF(H52&lt;&gt;"",H52,"")</f>
        <v>1</v>
      </c>
      <c r="J52" s="62" t="str">
        <f>IF(H52&lt;&gt;"",IF(G52="","",G52),"")</f>
        <v>ENZO KAZUO YSHIKAWA</v>
      </c>
      <c r="K52" s="92">
        <f>IF(I52&lt;&gt;"",IF(I54&lt;&gt;"",SMALL(I52:J54,1),""),"")</f>
        <v>0</v>
      </c>
      <c r="L52" s="67"/>
      <c r="N52" s="19"/>
      <c r="O52" s="24">
        <f>IF(Q52&lt;&gt;"",1+COUNTIF(O47:O51,"1")+COUNTIF(O47:O51,"2")+COUNTIF(O47:O51,"3")+COUNTIF(O47:O51,"4")+COUNTIF(O47:O51,"5"),"")</f>
        <v>6</v>
      </c>
      <c r="P52" s="25" t="str">
        <f t="shared" si="3"/>
        <v>LUGAR</v>
      </c>
      <c r="Q52" s="26" t="str">
        <f>IF(Q48&lt;&gt;"",IF(C47=Q48,C49,IF(C49=Q48,C47,IF(C57=Q48,C59,IF(C59=Q48,C57,IF(C67=Q48,C69,IF(C69=Q48,C67,IF(C77=Q48,C79,IF(C79=Q48,C77)))))))),"")</f>
        <v>RICARDO VILLELA</v>
      </c>
      <c r="R52" s="26" t="str">
        <f>IF(Q52="","",VLOOKUP(Q52,LISTAS!$F$5:$H$301,2,0))</f>
        <v>COLÉGIO ARBOS - SÃO BERNARDO DO CAMPO</v>
      </c>
      <c r="S52" s="26">
        <f>IF(Q52="","",VLOOKUP(Q52,LISTAS!$F$5:$I$301,4,0))</f>
        <v>0</v>
      </c>
      <c r="T52" s="26">
        <f t="shared" si="4"/>
        <v>130</v>
      </c>
      <c r="U52" s="26">
        <f t="shared" si="5"/>
        <v>130</v>
      </c>
    </row>
    <row r="53" spans="2:21" ht="18" customHeight="1" thickBot="1" x14ac:dyDescent="0.3">
      <c r="B53" s="60"/>
      <c r="C53" s="90"/>
      <c r="D53" s="74"/>
      <c r="E53" s="76"/>
      <c r="F53" s="74"/>
      <c r="G53" s="84" t="str">
        <f>IF(G52="","",VLOOKUP(G52,LISTAS!$F$5:$H$301,2,0))</f>
        <v>COLÉGIO ARBOS - SANTO ANDRÉ</v>
      </c>
      <c r="H53" s="132"/>
      <c r="I53" s="62"/>
      <c r="J53" s="62"/>
      <c r="K53" s="92"/>
      <c r="L53" s="67"/>
      <c r="N53" s="19"/>
      <c r="O53" s="24">
        <f>IF(Q53&lt;&gt;"",1+COUNTIF(O47:O52,"1")+COUNTIF(O47:O52,"2")+COUNTIF(O47:O52,"3")+COUNTIF(O47:O52,"4")+COUNTIF(O47:O52,"5")+COUNTIF(O47:O52,"6"),"")</f>
        <v>7</v>
      </c>
      <c r="P53" s="25" t="str">
        <f t="shared" si="3"/>
        <v>LUGAR</v>
      </c>
      <c r="Q53" s="26" t="str">
        <f>IF(Q49&lt;&gt;"",IF(C47=Q49,C49,IF(C49=Q49,C47,IF(C57=Q49,C59,IF(C59=Q49,C57,IF(C67=Q49,C69,IF(C69=Q49,C67,IF(C77=Q49,C79,IF(C79=Q49,C77)))))))),"")</f>
        <v xml:space="preserve">JOAQUIM LIBANORI </v>
      </c>
      <c r="R53" s="26" t="str">
        <f>IF(Q53="","",VLOOKUP(Q53,LISTAS!$F$5:$H$301,2,0))</f>
        <v>LICEU JARDIM</v>
      </c>
      <c r="S53" s="26">
        <f>IF(Q53="","",VLOOKUP(Q53,LISTAS!$F$5:$I$301,4,0))</f>
        <v>0</v>
      </c>
      <c r="T53" s="26">
        <f t="shared" si="4"/>
        <v>120</v>
      </c>
      <c r="U53" s="26">
        <f t="shared" si="5"/>
        <v>120</v>
      </c>
    </row>
    <row r="54" spans="2:21" ht="18" customHeight="1" x14ac:dyDescent="0.25">
      <c r="B54" s="60"/>
      <c r="C54" s="90"/>
      <c r="D54" s="74"/>
      <c r="E54" s="76"/>
      <c r="F54" s="77"/>
      <c r="G54" s="83" t="str">
        <f>IF(D57&lt;&gt;"",IF(D59&lt;&gt;"",IF(D57=D59,"",IF(D57&gt;D59,C57,C59)),""),"")</f>
        <v>HEITOR PELLEGRINI PICHE</v>
      </c>
      <c r="H54" s="131">
        <v>0</v>
      </c>
      <c r="I54" s="63">
        <f>IF(H54&lt;&gt;"",H54,"")</f>
        <v>0</v>
      </c>
      <c r="J54" s="62" t="str">
        <f>IF(H54&lt;&gt;"",IF(G54="","",G54),"")</f>
        <v>HEITOR PELLEGRINI PICHE</v>
      </c>
      <c r="K54" s="92" t="str">
        <f>VLOOKUP(K52,I52:J54,2,0)</f>
        <v>HEITOR PELLEGRINI PICHE</v>
      </c>
      <c r="L54" s="67"/>
      <c r="M54" s="16"/>
      <c r="O54" s="24">
        <f>IF(Q54&lt;&gt;"",1+COUNTIF(O47:O53,"1")+COUNTIF(O47:O53,"2")+COUNTIF(O47:O53,"3")+COUNTIF(O47:O53,"4")+COUNTIF(O47:O53,"5")+COUNTIF(O47:O53,"6")+COUNTIF(O47:O53,"7"),"")</f>
        <v>8</v>
      </c>
      <c r="P54" s="25" t="str">
        <f t="shared" si="3"/>
        <v>LUGAR</v>
      </c>
      <c r="Q54" s="26" t="str">
        <f>IF(Q50&lt;&gt;"",IF(C47=Q50,C49,IF(C49=Q50,C47,IF(C57=Q50,C59,IF(C59=Q50,C57,IF(C67=Q50,C69,IF(C69=Q50,C67,IF(C77=Q50,C79,IF(C79=Q50,C77)))))))),"")</f>
        <v>IURI WAHHAB OKINO</v>
      </c>
      <c r="R54" s="26" t="str">
        <f>IF(Q54="","",VLOOKUP(Q54,LISTAS!$F$5:$H$301,2,0))</f>
        <v>COLÉGIO ARBOS - SÃO CAETANO DO SUL</v>
      </c>
      <c r="S54" s="26">
        <f>IF(Q54="","",VLOOKUP(Q54,LISTAS!$F$5:$I$301,4,0))</f>
        <v>0</v>
      </c>
      <c r="T54" s="26">
        <f t="shared" si="4"/>
        <v>110</v>
      </c>
      <c r="U54" s="26">
        <f t="shared" si="5"/>
        <v>110</v>
      </c>
    </row>
    <row r="55" spans="2:21" ht="18" customHeight="1" thickBot="1" x14ac:dyDescent="0.3">
      <c r="B55" s="60"/>
      <c r="C55" s="90"/>
      <c r="D55" s="74"/>
      <c r="E55" s="76"/>
      <c r="F55" s="74"/>
      <c r="G55" s="84" t="str">
        <f>IF(G54="","",VLOOKUP(G54,LISTAS!$F$5:$H$301,2,0))</f>
        <v>COLÉGIO ATENEU</v>
      </c>
      <c r="H55" s="132"/>
      <c r="I55" s="64"/>
      <c r="J55" s="62"/>
      <c r="K55" s="92"/>
      <c r="L55" s="67"/>
      <c r="M55" s="16"/>
      <c r="O55" s="24" t="str">
        <f>IF(Q55&lt;&gt;"",1+COUNTIF(O47:O54,"1")+COUNTIF(O47:O54,"2")+COUNTIF(O47:O54,"3")+COUNTIF(O47:O54,"4")+COUNTIF(O47:O54,"5")+COUNTIF(O47:O54,"6")+COUNTIF(O47:O54,"7")+COUNTIF(O47:O54,"8"),"")</f>
        <v/>
      </c>
      <c r="P55" s="25" t="str">
        <f t="shared" si="3"/>
        <v/>
      </c>
      <c r="Q55" s="26"/>
      <c r="R55" s="26" t="str">
        <f>IF(Q55="","",VLOOKUP(Q55,LISTAS!$F$5:$H$301,2,0))</f>
        <v/>
      </c>
      <c r="S55" s="26" t="str">
        <f>IF(Q55="","",VLOOKUP(Q55,LISTAS!$F$5:$I$301,4,0))</f>
        <v/>
      </c>
      <c r="T55" s="26" t="str">
        <f t="shared" si="4"/>
        <v/>
      </c>
      <c r="U55" s="26" t="str">
        <f t="shared" si="5"/>
        <v/>
      </c>
    </row>
    <row r="56" spans="2:21" ht="18" customHeight="1" thickBot="1" x14ac:dyDescent="0.3">
      <c r="B56" s="60"/>
      <c r="C56" s="90"/>
      <c r="D56" s="74"/>
      <c r="E56" s="76"/>
      <c r="F56" s="74"/>
      <c r="G56" s="93"/>
      <c r="H56" s="23"/>
      <c r="I56" s="64"/>
      <c r="J56" s="62"/>
      <c r="K56" s="92"/>
      <c r="L56" s="67"/>
      <c r="M56" s="16"/>
      <c r="O56" s="24" t="str">
        <f>IF(Q56&lt;&gt;"",1+COUNTIF(O47:O55,"1")+COUNTIF(O47:O55,"2")+COUNTIF(O47:O55,"3")+COUNTIF(O47:O55,"4")+COUNTIF(O47:O55,"5")+COUNTIF(O47:O55,"6")+COUNTIF(O47:O55,"7")+COUNTIF(O47:O55,"8")+COUNTIF(O47:O55,"9"),"")</f>
        <v/>
      </c>
      <c r="P56" s="25" t="str">
        <f t="shared" si="3"/>
        <v/>
      </c>
      <c r="Q56" s="26"/>
      <c r="R56" s="26" t="str">
        <f>IF(Q56="","",VLOOKUP(Q56,LISTAS!$F$5:$H$301,2,0))</f>
        <v/>
      </c>
      <c r="S56" s="26" t="str">
        <f>IF(Q56="","",VLOOKUP(Q56,LISTAS!$F$5:$I$301,4,0))</f>
        <v/>
      </c>
      <c r="T56" s="26" t="str">
        <f t="shared" si="4"/>
        <v/>
      </c>
      <c r="U56" s="26" t="str">
        <f t="shared" si="5"/>
        <v/>
      </c>
    </row>
    <row r="57" spans="2:21" ht="18" customHeight="1" x14ac:dyDescent="0.25">
      <c r="B57" s="133">
        <v>12</v>
      </c>
      <c r="C57" s="83" t="s">
        <v>108</v>
      </c>
      <c r="D57" s="131">
        <v>1</v>
      </c>
      <c r="E57" s="65">
        <f>IF(D57&lt;&gt;"",D57,"")</f>
        <v>1</v>
      </c>
      <c r="F57" s="62" t="str">
        <f>IF(D57&lt;&gt;"",IF(C57="","",C57),"")</f>
        <v>HEITOR PELLEGRINI PICHE</v>
      </c>
      <c r="G57" s="92">
        <f>IF(E57&lt;&gt;"",IF(E59&lt;&gt;"",SMALL(E57:F59,1),""),"")</f>
        <v>0</v>
      </c>
      <c r="H57" s="62"/>
      <c r="I57" s="64"/>
      <c r="J57" s="23"/>
      <c r="K57" s="93"/>
      <c r="L57" s="27"/>
      <c r="M57" s="16"/>
      <c r="O57" s="24" t="str">
        <f>IF(Q57&lt;&gt;"",1+COUNTIF(O47:O56,"1")+COUNTIF(O47:O56,"2")+COUNTIF(O47:O56,"3")+COUNTIF(O47:O56,"4")+COUNTIF(O47:O56,"5")+COUNTIF(O47:O56,"6")+COUNTIF(O47:O56,"7")+COUNTIF(O47:O56,"8")+COUNTIF(O47:O56,"9")+COUNTIF(O47:O56,"10"),"")</f>
        <v/>
      </c>
      <c r="P57" s="25" t="str">
        <f t="shared" si="3"/>
        <v/>
      </c>
      <c r="Q57" s="26"/>
      <c r="R57" s="26" t="str">
        <f>IF(Q57="","",VLOOKUP(Q57,LISTAS!$F$5:$H$301,2,0))</f>
        <v/>
      </c>
      <c r="S57" s="26" t="str">
        <f>IF(Q57="","",VLOOKUP(Q57,LISTAS!$F$5:$I$301,4,0))</f>
        <v/>
      </c>
      <c r="T57" s="26" t="str">
        <f t="shared" si="4"/>
        <v/>
      </c>
      <c r="U57" s="26" t="str">
        <f t="shared" si="5"/>
        <v/>
      </c>
    </row>
    <row r="58" spans="2:21" ht="18" customHeight="1" thickBot="1" x14ac:dyDescent="0.3">
      <c r="B58" s="133"/>
      <c r="C58" s="84" t="str">
        <f>IF(C57="","",VLOOKUP(C57,LISTAS!$F$5:$H$301,2,0))</f>
        <v>COLÉGIO ATENEU</v>
      </c>
      <c r="D58" s="132"/>
      <c r="E58" s="66"/>
      <c r="F58" s="62"/>
      <c r="G58" s="92"/>
      <c r="H58" s="62"/>
      <c r="I58" s="64"/>
      <c r="J58" s="23"/>
      <c r="K58" s="93"/>
      <c r="L58" s="27"/>
      <c r="M58" s="16"/>
      <c r="O58" s="24" t="str">
        <f>IF(Q58&lt;&gt;"",1+COUNTIF(O47:O57,"1")+COUNTIF(O47:O57,"2")+COUNTIF(O47:O57,"3")+COUNTIF(O47:O57,"4")+COUNTIF(O47:O57,"5")+COUNTIF(O47:O57,"6")+COUNTIF(O47:O57,"7")+COUNTIF(O47:O57,"8")+COUNTIF(O47:O57,"9")+COUNTIF(O47:O57,"10")+COUNTIF(O47:O57,"11"),"")</f>
        <v/>
      </c>
      <c r="P58" s="25" t="str">
        <f t="shared" si="3"/>
        <v/>
      </c>
      <c r="Q58" s="26"/>
      <c r="R58" s="26" t="str">
        <f>IF(Q58="","",VLOOKUP(Q58,LISTAS!$F$5:$H$301,2,0))</f>
        <v/>
      </c>
      <c r="S58" s="26" t="str">
        <f>IF(Q58="","",VLOOKUP(Q58,LISTAS!$F$5:$I$301,4,0))</f>
        <v/>
      </c>
      <c r="T58" s="26" t="str">
        <f t="shared" si="4"/>
        <v/>
      </c>
      <c r="U58" s="26" t="str">
        <f t="shared" si="5"/>
        <v/>
      </c>
    </row>
    <row r="59" spans="2:21" ht="18" customHeight="1" x14ac:dyDescent="0.25">
      <c r="B59" s="133">
        <v>13</v>
      </c>
      <c r="C59" s="83" t="s">
        <v>123</v>
      </c>
      <c r="D59" s="131">
        <v>0</v>
      </c>
      <c r="E59" s="66">
        <f>IF(D59&lt;&gt;"",D59,"")</f>
        <v>0</v>
      </c>
      <c r="F59" s="62" t="str">
        <f>IF(D59&lt;&gt;"",IF(C59="","",C59),"")</f>
        <v xml:space="preserve">JOAQUIM LIBANORI </v>
      </c>
      <c r="G59" s="92" t="str">
        <f>VLOOKUP(G57,E57:F59,2,0)</f>
        <v xml:space="preserve">JOAQUIM LIBANORI </v>
      </c>
      <c r="H59" s="62"/>
      <c r="I59" s="64"/>
      <c r="J59" s="23"/>
      <c r="K59" s="93"/>
      <c r="L59" s="27"/>
      <c r="O59" s="24" t="str">
        <f>IF(Q59&lt;&gt;"",1+COUNTIF(O47:O58,"1")+COUNTIF(O47:O58,"2")+COUNTIF(O47:O58,"3")+COUNTIF(O47:O58,"4")+COUNTIF(O47:O58,"5")+COUNTIF(O47:O58,"6")+COUNTIF(O47:O58,"7")+COUNTIF(O47:O58,"8")+COUNTIF(O47:O58,"9")+COUNTIF(O47:O58,"10")+COUNTIF(O47:O58,"11")+COUNTIF(O47:O58,"12"),"")</f>
        <v/>
      </c>
      <c r="P59" s="25" t="str">
        <f t="shared" si="3"/>
        <v/>
      </c>
      <c r="Q59" s="26"/>
      <c r="R59" s="26" t="str">
        <f>IF(Q59="","",VLOOKUP(Q59,LISTAS!$F$5:$H$301,2,0))</f>
        <v/>
      </c>
      <c r="S59" s="26" t="str">
        <f>IF(Q59="","",VLOOKUP(Q59,LISTAS!$F$5:$I$301,4,0))</f>
        <v/>
      </c>
      <c r="T59" s="26" t="str">
        <f t="shared" si="4"/>
        <v/>
      </c>
      <c r="U59" s="26" t="str">
        <f t="shared" si="5"/>
        <v/>
      </c>
    </row>
    <row r="60" spans="2:21" ht="18" customHeight="1" thickBot="1" x14ac:dyDescent="0.3">
      <c r="B60" s="133"/>
      <c r="C60" s="84" t="str">
        <f>IF(C59="","",VLOOKUP(C59,LISTAS!$F$5:$H$301,2,0))</f>
        <v>LICEU JARDIM</v>
      </c>
      <c r="D60" s="132"/>
      <c r="E60" s="62"/>
      <c r="F60" s="62"/>
      <c r="G60" s="92"/>
      <c r="H60" s="62"/>
      <c r="I60" s="64"/>
      <c r="J60" s="23"/>
      <c r="K60" s="93"/>
      <c r="L60" s="27"/>
      <c r="O60" s="24" t="str">
        <f>IF(Q60&lt;&gt;"",1+COUNTIF(O47:O59,"1")+COUNTIF(O47:O59,"2")+COUNTIF(O47:O59,"3")+COUNTIF(O47:O59,"4")+COUNTIF(O47:O59,"5")+COUNTIF(O47:O59,"6")+COUNTIF(O47:O59,"7")+COUNTIF(O47:O59,"8")+COUNTIF(O47:O59,"9")+COUNTIF(O47:O59,"10")+COUNTIF(O47:O59,"11")+COUNTIF(O47:O59,"12")+COUNTIF(O47:O59,"13"),"")</f>
        <v/>
      </c>
      <c r="P60" s="25" t="str">
        <f t="shared" si="3"/>
        <v/>
      </c>
      <c r="Q60" s="26"/>
      <c r="R60" s="26" t="str">
        <f>IF(Q60="","",VLOOKUP(Q60,LISTAS!$F$5:$H$301,2,0))</f>
        <v/>
      </c>
      <c r="S60" s="26" t="str">
        <f>IF(Q60="","",VLOOKUP(Q60,LISTAS!$F$5:$I$301,4,0))</f>
        <v/>
      </c>
      <c r="T60" s="26" t="str">
        <f t="shared" si="4"/>
        <v/>
      </c>
      <c r="U60" s="26" t="str">
        <f t="shared" si="5"/>
        <v/>
      </c>
    </row>
    <row r="61" spans="2:21" ht="18" customHeight="1" thickBot="1" x14ac:dyDescent="0.3">
      <c r="B61" s="60"/>
      <c r="C61" s="90"/>
      <c r="D61" s="74"/>
      <c r="E61" s="74"/>
      <c r="F61" s="74"/>
      <c r="G61" s="90"/>
      <c r="H61" s="74"/>
      <c r="I61" s="76"/>
      <c r="J61" s="74"/>
      <c r="K61" s="93"/>
      <c r="L61" s="27"/>
      <c r="O61" s="24" t="str">
        <f>IF(Q61&lt;&gt;"",1+COUNTIF(O47:O60,"1")+COUNTIF(O47:O60,"2")+COUNTIF(O47:O60,"3")+COUNTIF(O47:O60,"4")+COUNTIF(O47:O60,"5")+COUNTIF(O47:O60,"6")+COUNTIF(O47:O60,"7")+COUNTIF(O47:O60,"8")+COUNTIF(O47:O60,"9")+COUNTIF(O47:O60,"10")+COUNTIF(O47:O60,"11")+COUNTIF(O47:O60,"12")+COUNTIF(O47:O60,"13")+COUNTIF(O47:O60,"14"),"")</f>
        <v/>
      </c>
      <c r="P61" s="25" t="str">
        <f t="shared" si="3"/>
        <v/>
      </c>
      <c r="Q61" s="26"/>
      <c r="R61" s="26" t="str">
        <f>IF(Q61="","",VLOOKUP(Q61,LISTAS!$F$5:$H$301,2,0))</f>
        <v/>
      </c>
      <c r="S61" s="26" t="str">
        <f>IF(Q61="","",VLOOKUP(Q61,LISTAS!$F$5:$I$301,4,0))</f>
        <v/>
      </c>
      <c r="T61" s="26" t="str">
        <f t="shared" si="4"/>
        <v/>
      </c>
      <c r="U61" s="26" t="str">
        <f t="shared" si="5"/>
        <v/>
      </c>
    </row>
    <row r="62" spans="2:21" ht="18" customHeight="1" x14ac:dyDescent="0.25">
      <c r="B62" s="60"/>
      <c r="C62" s="90"/>
      <c r="D62" s="74"/>
      <c r="E62" s="74"/>
      <c r="F62" s="74"/>
      <c r="G62" s="90"/>
      <c r="H62" s="74"/>
      <c r="I62" s="76"/>
      <c r="J62" s="74"/>
      <c r="K62" s="83" t="str">
        <f>IF(H52&lt;&gt;"",IF(H54&lt;&gt;"",IF(H52=H54,"",IF(H52&gt;H54,G52,G54)),""),"")</f>
        <v>ENZO KAZUO YSHIKAWA</v>
      </c>
      <c r="L62" s="131">
        <v>1</v>
      </c>
      <c r="O62" s="24" t="str">
        <f>IF(Q62&lt;&gt;"",1+COUNTIF(O47:O61,"1")+COUNTIF(O47:O61,"2")+COUNTIF(O47:O61,"3")+COUNTIF(O47:O61,"4")+COUNTIF(O47:O61,"5")+COUNTIF(O47:O61,"6")+COUNTIF(O47:O61,"7")+COUNTIF(O47:O61,"8")+COUNTIF(O47:O61,"9")+COUNTIF(O47:O61,"10")+COUNTIF(O47:O61,"11")+COUNTIF(O47:O61,"12")+COUNTIF(O47:O61,"13")+COUNTIF(O47:O61,"14")+COUNTIF(O47:O61,"15"),"")</f>
        <v/>
      </c>
      <c r="P62" s="25" t="str">
        <f t="shared" si="3"/>
        <v/>
      </c>
      <c r="Q62" s="26"/>
      <c r="R62" s="26" t="str">
        <f>IF(Q62="","",VLOOKUP(Q62,LISTAS!$F$5:$H$301,2,0))</f>
        <v/>
      </c>
      <c r="S62" s="26" t="str">
        <f>IF(Q62="","",VLOOKUP(Q62,LISTAS!$F$5:$I$301,4,0))</f>
        <v/>
      </c>
      <c r="T62" s="26" t="str">
        <f t="shared" si="4"/>
        <v/>
      </c>
      <c r="U62" s="26" t="str">
        <f t="shared" si="5"/>
        <v/>
      </c>
    </row>
    <row r="63" spans="2:21" ht="18" customHeight="1" thickBot="1" x14ac:dyDescent="0.3">
      <c r="B63" s="60"/>
      <c r="C63" s="90"/>
      <c r="D63" s="74"/>
      <c r="E63" s="74"/>
      <c r="F63" s="74"/>
      <c r="G63" s="90"/>
      <c r="H63" s="74"/>
      <c r="I63" s="76"/>
      <c r="J63" s="74"/>
      <c r="K63" s="84" t="str">
        <f>IF(K62="","",VLOOKUP(K62,LISTAS!$F$5:$H$301,2,0))</f>
        <v>COLÉGIO ARBOS - SANTO ANDRÉ</v>
      </c>
      <c r="L63" s="132"/>
      <c r="O63" s="24"/>
      <c r="P63" s="25"/>
      <c r="Q63" s="26"/>
      <c r="R63" s="26" t="str">
        <f>IF(Q63="","",VLOOKUP(Q63,LISTAS!$F$5:$H$301,2,0))</f>
        <v/>
      </c>
      <c r="S63" s="26" t="str">
        <f>IF(Q63="","",VLOOKUP(Q63,LISTAS!$F$5:$I$301,4,0))</f>
        <v/>
      </c>
      <c r="T63" s="26"/>
      <c r="U63" s="26"/>
    </row>
    <row r="64" spans="2:21" ht="18" customHeight="1" x14ac:dyDescent="0.25">
      <c r="B64" s="60"/>
      <c r="C64" s="90"/>
      <c r="D64" s="74"/>
      <c r="E64" s="74"/>
      <c r="F64" s="74"/>
      <c r="G64" s="90"/>
      <c r="H64" s="74"/>
      <c r="I64" s="76"/>
      <c r="J64" s="77"/>
      <c r="K64" s="83" t="str">
        <f>IF(H72&lt;&gt;"",IF(H74&lt;&gt;"",IF(H72=H74,"",IF(H72&gt;H74,G72,G74)),""),"")</f>
        <v>LORENZO MITROWIC GAWRILIUK</v>
      </c>
      <c r="L64" s="131">
        <v>0</v>
      </c>
      <c r="O64" s="24"/>
      <c r="P64" s="25"/>
      <c r="Q64" s="26"/>
      <c r="R64" s="26" t="str">
        <f>IF(Q64="","",VLOOKUP(Q64,LISTAS!$F$5:$H$301,2,0))</f>
        <v/>
      </c>
      <c r="S64" s="26" t="str">
        <f>IF(Q64="","",VLOOKUP(Q64,LISTAS!$F$5:$I$301,4,0))</f>
        <v/>
      </c>
      <c r="T64" s="26"/>
      <c r="U64" s="26"/>
    </row>
    <row r="65" spans="2:21" ht="18" customHeight="1" thickBot="1" x14ac:dyDescent="0.3">
      <c r="B65" s="60"/>
      <c r="C65" s="90"/>
      <c r="D65" s="74"/>
      <c r="E65" s="74"/>
      <c r="F65" s="74"/>
      <c r="G65" s="90"/>
      <c r="H65" s="74"/>
      <c r="I65" s="76"/>
      <c r="J65" s="74"/>
      <c r="K65" s="84" t="str">
        <f>IF(K64="","",VLOOKUP(K64,LISTAS!$F$5:$H$301,2,0))</f>
        <v>COLÉGIO ARBOS - SANTO ANDRÉ</v>
      </c>
      <c r="L65" s="132"/>
      <c r="O65" s="24"/>
      <c r="P65" s="25"/>
      <c r="Q65" s="26"/>
      <c r="R65" s="26" t="str">
        <f>IF(Q65="","",VLOOKUP(Q65,LISTAS!$F$5:$H$301,2,0))</f>
        <v/>
      </c>
      <c r="S65" s="26" t="str">
        <f>IF(Q65="","",VLOOKUP(Q65,LISTAS!$F$5:$I$301,4,0))</f>
        <v/>
      </c>
      <c r="T65" s="26"/>
      <c r="U65" s="26"/>
    </row>
    <row r="66" spans="2:21" ht="18" customHeight="1" thickBot="1" x14ac:dyDescent="0.3">
      <c r="B66" s="60"/>
      <c r="C66" s="90"/>
      <c r="D66" s="74"/>
      <c r="E66" s="74"/>
      <c r="F66" s="74"/>
      <c r="G66" s="90"/>
      <c r="H66" s="74"/>
      <c r="I66" s="76"/>
      <c r="J66" s="74"/>
      <c r="K66" s="93"/>
      <c r="L66" s="27"/>
      <c r="O66" s="24"/>
      <c r="P66" s="25"/>
      <c r="Q66" s="26"/>
      <c r="R66" s="26" t="str">
        <f>IF(Q66="","",VLOOKUP(Q66,LISTAS!$F$5:$H$301,2,0))</f>
        <v/>
      </c>
      <c r="S66" s="26" t="str">
        <f>IF(Q66="","",VLOOKUP(Q66,LISTAS!$F$5:$I$301,4,0))</f>
        <v/>
      </c>
      <c r="T66" s="26"/>
      <c r="U66" s="26"/>
    </row>
    <row r="67" spans="2:21" ht="18" customHeight="1" x14ac:dyDescent="0.25">
      <c r="B67" s="133">
        <v>11</v>
      </c>
      <c r="C67" s="83" t="s">
        <v>92</v>
      </c>
      <c r="D67" s="131">
        <v>1</v>
      </c>
      <c r="E67" s="62">
        <f>IF(D67&lt;&gt;"",D67,"")</f>
        <v>1</v>
      </c>
      <c r="F67" s="62" t="str">
        <f>IF(D67&lt;&gt;"",IF(C67="","",C67),"")</f>
        <v>FLAVIO YUJI GUIOTOKU</v>
      </c>
      <c r="G67" s="92">
        <f>IF(E67&lt;&gt;"",IF(E69&lt;&gt;"",SMALL(E67:F69,1),""),"")</f>
        <v>0</v>
      </c>
      <c r="H67" s="62"/>
      <c r="I67" s="28"/>
      <c r="J67" s="23"/>
      <c r="K67" s="93"/>
      <c r="L67" s="27"/>
      <c r="O67" s="24"/>
      <c r="P67" s="25"/>
      <c r="Q67" s="26"/>
      <c r="R67" s="26" t="str">
        <f>IF(Q67="","",VLOOKUP(Q67,LISTAS!$F$5:$H$301,2,0))</f>
        <v/>
      </c>
      <c r="S67" s="26" t="str">
        <f>IF(Q67="","",VLOOKUP(Q67,LISTAS!$F$5:$I$301,4,0))</f>
        <v/>
      </c>
      <c r="T67" s="26"/>
      <c r="U67" s="26"/>
    </row>
    <row r="68" spans="2:21" ht="18" customHeight="1" thickBot="1" x14ac:dyDescent="0.3">
      <c r="B68" s="133"/>
      <c r="C68" s="84" t="str">
        <f>IF(C67="","",VLOOKUP(C67,LISTAS!$F$5:$H$301,2,0))</f>
        <v>COLEGIO HARMONIA</v>
      </c>
      <c r="D68" s="132"/>
      <c r="E68" s="62"/>
      <c r="F68" s="62"/>
      <c r="G68" s="92"/>
      <c r="H68" s="62"/>
      <c r="I68" s="28"/>
      <c r="J68" s="23"/>
      <c r="K68" s="93"/>
      <c r="L68" s="27"/>
      <c r="O68" s="24"/>
      <c r="P68" s="25"/>
      <c r="Q68" s="26"/>
      <c r="R68" s="26" t="str">
        <f>IF(Q68="","",VLOOKUP(Q68,LISTAS!$F$5:$H$301,2,0))</f>
        <v/>
      </c>
      <c r="S68" s="26" t="str">
        <f>IF(Q68="","",VLOOKUP(Q68,LISTAS!$F$5:$I$301,4,0))</f>
        <v/>
      </c>
      <c r="T68" s="26"/>
      <c r="U68" s="26"/>
    </row>
    <row r="69" spans="2:21" ht="18" customHeight="1" x14ac:dyDescent="0.25">
      <c r="B69" s="133">
        <v>14</v>
      </c>
      <c r="C69" s="83" t="s">
        <v>113</v>
      </c>
      <c r="D69" s="131">
        <v>0</v>
      </c>
      <c r="E69" s="63">
        <f>IF(D69&lt;&gt;"",D69,"")</f>
        <v>0</v>
      </c>
      <c r="F69" s="62" t="str">
        <f>IF(D69&lt;&gt;"",IF(C69="","",C69),"")</f>
        <v>IURI WAHHAB OKINO</v>
      </c>
      <c r="G69" s="92" t="str">
        <f>VLOOKUP(G67,E67:F69,2,0)</f>
        <v>IURI WAHHAB OKINO</v>
      </c>
      <c r="H69" s="62"/>
      <c r="I69" s="28"/>
      <c r="J69" s="23"/>
      <c r="K69" s="93"/>
      <c r="L69" s="27"/>
      <c r="O69" s="24"/>
      <c r="P69" s="25"/>
      <c r="Q69" s="26"/>
      <c r="R69" s="26" t="str">
        <f>IF(Q69="","",VLOOKUP(Q69,LISTAS!$F$5:$H$301,2,0))</f>
        <v/>
      </c>
      <c r="S69" s="26" t="str">
        <f>IF(Q69="","",VLOOKUP(Q69,LISTAS!$F$5:$I$301,4,0))</f>
        <v/>
      </c>
      <c r="T69" s="26"/>
      <c r="U69" s="26"/>
    </row>
    <row r="70" spans="2:21" ht="18" customHeight="1" thickBot="1" x14ac:dyDescent="0.3">
      <c r="B70" s="133"/>
      <c r="C70" s="84" t="str">
        <f>IF(C69="","",VLOOKUP(C69,LISTAS!$F$5:$H$301,2,0))</f>
        <v>COLÉGIO ARBOS - SÃO CAETANO DO SUL</v>
      </c>
      <c r="D70" s="132"/>
      <c r="E70" s="64"/>
      <c r="F70" s="62"/>
      <c r="G70" s="92"/>
      <c r="H70" s="62"/>
      <c r="I70" s="28"/>
      <c r="J70" s="23"/>
      <c r="K70" s="93"/>
      <c r="L70" s="27"/>
      <c r="O70" s="24"/>
      <c r="P70" s="25"/>
      <c r="Q70" s="26"/>
      <c r="R70" s="26" t="str">
        <f>IF(Q70="","",VLOOKUP(Q70,LISTAS!$F$5:$H$301,2,0))</f>
        <v/>
      </c>
      <c r="S70" s="26" t="str">
        <f>IF(Q70="","",VLOOKUP(Q70,LISTAS!$F$5:$I$301,4,0))</f>
        <v/>
      </c>
      <c r="T70" s="26"/>
      <c r="U70" s="26"/>
    </row>
    <row r="71" spans="2:21" ht="18" customHeight="1" thickBot="1" x14ac:dyDescent="0.3">
      <c r="B71" s="60"/>
      <c r="C71" s="90"/>
      <c r="D71" s="74"/>
      <c r="E71" s="76"/>
      <c r="F71" s="74"/>
      <c r="G71" s="93"/>
      <c r="H71" s="23"/>
      <c r="I71" s="28"/>
      <c r="J71" s="23"/>
      <c r="K71" s="93"/>
      <c r="L71" s="27"/>
      <c r="O71" s="24"/>
      <c r="P71" s="25"/>
      <c r="Q71" s="26"/>
      <c r="R71" s="26" t="str">
        <f>IF(Q71="","",VLOOKUP(Q71,LISTAS!$F$5:$H$301,2,0))</f>
        <v/>
      </c>
      <c r="S71" s="26" t="str">
        <f>IF(Q71="","",VLOOKUP(Q71,LISTAS!$F$5:$I$301,4,0))</f>
        <v/>
      </c>
      <c r="T71" s="26"/>
      <c r="U71" s="26"/>
    </row>
    <row r="72" spans="2:21" ht="18" customHeight="1" x14ac:dyDescent="0.25">
      <c r="B72" s="60"/>
      <c r="C72" s="90"/>
      <c r="D72" s="74"/>
      <c r="E72" s="76"/>
      <c r="F72" s="74"/>
      <c r="G72" s="83" t="str">
        <f>IF(D67&lt;&gt;"",IF(D69&lt;&gt;"",IF(D67=D69,"",IF(D67&gt;D69,C67,C69)),""),"")</f>
        <v>FLAVIO YUJI GUIOTOKU</v>
      </c>
      <c r="H72" s="131">
        <v>0</v>
      </c>
      <c r="I72" s="65">
        <f>IF(H72&lt;&gt;"",H72,"")</f>
        <v>0</v>
      </c>
      <c r="J72" s="62" t="str">
        <f>IF(H72&lt;&gt;"",IF(G72="","",G72),"")</f>
        <v>FLAVIO YUJI GUIOTOKU</v>
      </c>
      <c r="K72" s="92">
        <f>IF(I72&lt;&gt;"",IF(I74&lt;&gt;"",SMALL(I72:J74,1),""),"")</f>
        <v>0</v>
      </c>
      <c r="L72" s="67"/>
      <c r="O72" s="24"/>
      <c r="P72" s="25"/>
      <c r="Q72" s="26"/>
      <c r="R72" s="26" t="str">
        <f>IF(Q72="","",VLOOKUP(Q72,LISTAS!$F$5:$H$301,2,0))</f>
        <v/>
      </c>
      <c r="S72" s="26" t="str">
        <f>IF(Q72="","",VLOOKUP(Q72,LISTAS!$F$5:$I$301,4,0))</f>
        <v/>
      </c>
      <c r="T72" s="26"/>
      <c r="U72" s="26"/>
    </row>
    <row r="73" spans="2:21" ht="17.25" thickBot="1" x14ac:dyDescent="0.3">
      <c r="B73" s="60"/>
      <c r="C73" s="90"/>
      <c r="D73" s="74"/>
      <c r="E73" s="76"/>
      <c r="F73" s="74"/>
      <c r="G73" s="84" t="str">
        <f>IF(G72="","",VLOOKUP(G72,LISTAS!$F$5:$H$301,2,0))</f>
        <v>COLEGIO HARMONIA</v>
      </c>
      <c r="H73" s="132"/>
      <c r="I73" s="66"/>
      <c r="J73" s="62"/>
      <c r="K73" s="92"/>
      <c r="L73" s="67"/>
      <c r="O73" s="24"/>
      <c r="P73" s="25"/>
      <c r="Q73" s="26"/>
      <c r="R73" s="26" t="str">
        <f>IF(Q73="","",VLOOKUP(Q73,LISTAS!$F$5:$H$301,2,0))</f>
        <v/>
      </c>
      <c r="S73" s="26" t="str">
        <f>IF(Q73="","",VLOOKUP(Q73,LISTAS!$F$5:$I$301,4,0))</f>
        <v/>
      </c>
      <c r="T73" s="26"/>
      <c r="U73" s="26"/>
    </row>
    <row r="74" spans="2:21" x14ac:dyDescent="0.25">
      <c r="B74" s="60"/>
      <c r="C74" s="90"/>
      <c r="D74" s="74"/>
      <c r="E74" s="76"/>
      <c r="F74" s="77"/>
      <c r="G74" s="83" t="str">
        <f>IF(D77&lt;&gt;"",IF(D79&lt;&gt;"",IF(D77=D79,"",IF(D77&gt;D79,C77,C79)),""),"")</f>
        <v>LORENZO MITROWIC GAWRILIUK</v>
      </c>
      <c r="H74" s="131">
        <v>1</v>
      </c>
      <c r="I74" s="66">
        <f>IF(H74&lt;&gt;"",H74,"")</f>
        <v>1</v>
      </c>
      <c r="J74" s="62" t="str">
        <f>IF(H74&lt;&gt;"",IF(G74="","",G74),"")</f>
        <v>LORENZO MITROWIC GAWRILIUK</v>
      </c>
      <c r="K74" s="92" t="str">
        <f>VLOOKUP(K72,I72:J74,2,0)</f>
        <v>FLAVIO YUJI GUIOTOKU</v>
      </c>
      <c r="L74" s="67"/>
      <c r="O74" s="24"/>
      <c r="P74" s="25"/>
      <c r="Q74" s="26"/>
      <c r="R74" s="26" t="str">
        <f>IF(Q74="","",VLOOKUP(Q74,LISTAS!$F$5:$H$301,2,0))</f>
        <v/>
      </c>
      <c r="S74" s="26" t="str">
        <f>IF(Q74="","",VLOOKUP(Q74,LISTAS!$F$5:$I$301,4,0))</f>
        <v/>
      </c>
      <c r="T74" s="26"/>
      <c r="U74" s="26"/>
    </row>
    <row r="75" spans="2:21" ht="18" customHeight="1" thickBot="1" x14ac:dyDescent="0.3">
      <c r="B75" s="60"/>
      <c r="C75" s="90"/>
      <c r="D75" s="74"/>
      <c r="E75" s="76"/>
      <c r="F75" s="74"/>
      <c r="G75" s="84" t="str">
        <f>IF(G74="","",VLOOKUP(G74,LISTAS!$F$5:$H$301,2,0))</f>
        <v>COLÉGIO ARBOS - SANTO ANDRÉ</v>
      </c>
      <c r="H75" s="132"/>
      <c r="I75" s="62"/>
      <c r="J75" s="62"/>
      <c r="K75" s="92"/>
      <c r="L75" s="67"/>
      <c r="O75" s="24"/>
      <c r="P75" s="25"/>
      <c r="Q75" s="26"/>
      <c r="R75" s="26" t="str">
        <f>IF(Q75="","",VLOOKUP(Q75,LISTAS!$F$5:$H$301,2,0))</f>
        <v/>
      </c>
      <c r="S75" s="26" t="str">
        <f>IF(Q75="","",VLOOKUP(Q75,LISTAS!$F$5:$I$301,4,0))</f>
        <v/>
      </c>
      <c r="T75" s="26"/>
      <c r="U75" s="26"/>
    </row>
    <row r="76" spans="2:21" ht="18" customHeight="1" thickBot="1" x14ac:dyDescent="0.3">
      <c r="B76" s="60"/>
      <c r="C76" s="90"/>
      <c r="D76" s="74"/>
      <c r="E76" s="76"/>
      <c r="F76" s="74"/>
      <c r="G76" s="90"/>
      <c r="H76" s="74"/>
      <c r="I76" s="74"/>
      <c r="J76" s="74"/>
      <c r="K76" s="90"/>
      <c r="L76" s="27"/>
      <c r="O76" s="24"/>
      <c r="P76" s="25"/>
      <c r="Q76" s="26"/>
      <c r="R76" s="26" t="str">
        <f>IF(Q76="","",VLOOKUP(Q76,LISTAS!$F$5:$H$301,2,0))</f>
        <v/>
      </c>
      <c r="S76" s="26" t="str">
        <f>IF(Q76="","",VLOOKUP(Q76,LISTAS!$F$5:$I$301,4,0))</f>
        <v/>
      </c>
      <c r="T76" s="26"/>
      <c r="U76" s="26"/>
    </row>
    <row r="77" spans="2:21" ht="18" customHeight="1" x14ac:dyDescent="0.25">
      <c r="B77" s="133">
        <v>10</v>
      </c>
      <c r="C77" s="83" t="s">
        <v>188</v>
      </c>
      <c r="D77" s="131">
        <v>0</v>
      </c>
      <c r="E77" s="65">
        <f>IF(D77&lt;&gt;"",D77,"")</f>
        <v>0</v>
      </c>
      <c r="F77" s="62" t="str">
        <f>IF(D77&lt;&gt;"",IF(C77="","",C77),"")</f>
        <v>RICARDO VILLELA</v>
      </c>
      <c r="G77" s="92">
        <f>IF(E77&lt;&gt;"",IF(E79&lt;&gt;"",SMALL(E77:F79,1),""),"")</f>
        <v>0</v>
      </c>
      <c r="H77" s="62"/>
      <c r="I77" s="62"/>
      <c r="J77" s="62"/>
      <c r="K77" s="92"/>
      <c r="L77" s="67"/>
      <c r="O77" s="24"/>
      <c r="P77" s="25"/>
      <c r="Q77" s="26"/>
      <c r="R77" s="26" t="str">
        <f>IF(Q77="","",VLOOKUP(Q77,LISTAS!$F$5:$H$301,2,0))</f>
        <v/>
      </c>
      <c r="S77" s="26" t="str">
        <f>IF(Q77="","",VLOOKUP(Q77,LISTAS!$F$5:$I$301,4,0))</f>
        <v/>
      </c>
      <c r="T77" s="26"/>
      <c r="U77" s="26"/>
    </row>
    <row r="78" spans="2:21" ht="18" customHeight="1" thickBot="1" x14ac:dyDescent="0.3">
      <c r="B78" s="133"/>
      <c r="C78" s="84" t="str">
        <f>IF(C77="","",VLOOKUP(C77,LISTAS!$F$5:$H$301,2,0))</f>
        <v>COLÉGIO ARBOS - SÃO BERNARDO DO CAMPO</v>
      </c>
      <c r="D78" s="132"/>
      <c r="E78" s="66"/>
      <c r="F78" s="62"/>
      <c r="G78" s="92"/>
      <c r="H78" s="62"/>
      <c r="I78" s="62"/>
      <c r="J78" s="62"/>
      <c r="K78" s="92"/>
      <c r="L78" s="67"/>
      <c r="O78" s="24"/>
      <c r="P78" s="25"/>
      <c r="Q78" s="26"/>
      <c r="R78" s="26" t="str">
        <f>IF(Q78="","",VLOOKUP(Q78,LISTAS!$F$5:$H$301,2,0))</f>
        <v/>
      </c>
      <c r="S78" s="26" t="str">
        <f>IF(Q78="","",VLOOKUP(Q78,LISTAS!$F$5:$I$301,4,0))</f>
        <v/>
      </c>
      <c r="T78" s="26"/>
      <c r="U78" s="26"/>
    </row>
    <row r="79" spans="2:21" ht="18" customHeight="1" x14ac:dyDescent="0.25">
      <c r="B79" s="133">
        <v>15</v>
      </c>
      <c r="C79" s="83" t="s">
        <v>140</v>
      </c>
      <c r="D79" s="131">
        <v>1</v>
      </c>
      <c r="E79" s="66">
        <f>IF(D79&lt;&gt;"",D79,"")</f>
        <v>1</v>
      </c>
      <c r="F79" s="62" t="str">
        <f>IF(D79&lt;&gt;"",IF(C79="","",C79),"")</f>
        <v>LORENZO MITROWIC GAWRILIUK</v>
      </c>
      <c r="G79" s="92" t="str">
        <f>VLOOKUP(G77,E77:F79,2,0)</f>
        <v>RICARDO VILLELA</v>
      </c>
      <c r="H79" s="62"/>
      <c r="I79" s="62"/>
      <c r="J79" s="62"/>
      <c r="K79" s="92"/>
      <c r="L79" s="67"/>
      <c r="O79" s="24"/>
      <c r="P79" s="25"/>
      <c r="Q79" s="26"/>
      <c r="R79" s="26" t="str">
        <f>IF(Q79="","",VLOOKUP(Q79,LISTAS!$F$5:$H$301,2,0))</f>
        <v/>
      </c>
      <c r="S79" s="26" t="str">
        <f>IF(Q79="","",VLOOKUP(Q79,LISTAS!$F$5:$I$301,4,0))</f>
        <v/>
      </c>
      <c r="T79" s="26"/>
      <c r="U79" s="26"/>
    </row>
    <row r="80" spans="2:21" ht="18" customHeight="1" thickBot="1" x14ac:dyDescent="0.3">
      <c r="B80" s="133"/>
      <c r="C80" s="84" t="str">
        <f>IF(C79="","",VLOOKUP(C79,LISTAS!$F$5:$H$301,2,0))</f>
        <v>COLÉGIO ARBOS - SANTO ANDRÉ</v>
      </c>
      <c r="D80" s="132"/>
      <c r="E80" s="62"/>
      <c r="F80" s="62"/>
      <c r="G80" s="92"/>
      <c r="H80" s="62"/>
      <c r="I80" s="62"/>
      <c r="J80" s="62"/>
      <c r="K80" s="92"/>
      <c r="L80" s="67"/>
      <c r="O80" s="24"/>
      <c r="P80" s="25"/>
      <c r="Q80" s="26"/>
      <c r="R80" s="26" t="str">
        <f>IF(Q80="","",VLOOKUP(Q80,LISTAS!$F$5:$H$301,2,0))</f>
        <v/>
      </c>
      <c r="S80" s="26" t="str">
        <f>IF(Q80="","",VLOOKUP(Q80,LISTAS!$F$5:$I$301,4,0))</f>
        <v/>
      </c>
      <c r="T80" s="26"/>
      <c r="U80" s="26"/>
    </row>
    <row r="81" spans="2:21" ht="18" customHeight="1" x14ac:dyDescent="0.25">
      <c r="B81" s="60"/>
      <c r="C81" s="90"/>
      <c r="D81" s="74"/>
      <c r="E81" s="74"/>
      <c r="F81" s="74"/>
      <c r="G81" s="90"/>
      <c r="H81" s="74"/>
      <c r="I81" s="74"/>
      <c r="J81" s="74"/>
      <c r="K81" s="90"/>
      <c r="L81" s="78"/>
      <c r="O81" s="24"/>
      <c r="P81" s="25"/>
      <c r="Q81" s="26"/>
      <c r="R81" s="26" t="str">
        <f>IF(Q81="","",VLOOKUP(Q81,LISTAS!$F$5:$H$301,2,0))</f>
        <v/>
      </c>
      <c r="S81" s="26" t="str">
        <f>IF(Q81="","",VLOOKUP(Q81,LISTAS!$F$5:$I$301,4,0))</f>
        <v/>
      </c>
      <c r="T81" s="26"/>
      <c r="U81" s="26"/>
    </row>
    <row r="82" spans="2:21" ht="18" customHeight="1" x14ac:dyDescent="0.25">
      <c r="B82" s="58"/>
      <c r="C82" s="33"/>
      <c r="D82" s="18"/>
      <c r="E82" s="18"/>
      <c r="F82" s="18"/>
      <c r="G82" s="33"/>
      <c r="H82" s="18"/>
      <c r="I82" s="18"/>
      <c r="J82" s="18"/>
      <c r="K82" s="33"/>
      <c r="L82" s="18"/>
    </row>
    <row r="83" spans="2:21" ht="18" customHeight="1" x14ac:dyDescent="0.25">
      <c r="B83" s="136" t="s">
        <v>24</v>
      </c>
      <c r="C83" s="137"/>
      <c r="D83" s="138"/>
      <c r="E83" s="18"/>
      <c r="F83" s="18"/>
      <c r="G83" s="33"/>
      <c r="H83" s="18"/>
      <c r="I83" s="18"/>
      <c r="J83" s="18"/>
      <c r="K83" s="33"/>
      <c r="L83" s="18"/>
    </row>
    <row r="84" spans="2:21" ht="30" customHeight="1" x14ac:dyDescent="0.25">
      <c r="B84" s="127" t="s">
        <v>22</v>
      </c>
      <c r="C84" s="128"/>
      <c r="D84" s="128"/>
      <c r="E84" s="128"/>
      <c r="F84" s="128"/>
      <c r="G84" s="128"/>
      <c r="H84" s="128"/>
      <c r="I84" s="128"/>
      <c r="J84" s="128"/>
      <c r="K84" s="128"/>
      <c r="L84" s="129"/>
      <c r="O84" s="130" t="s">
        <v>23</v>
      </c>
      <c r="P84" s="130"/>
      <c r="Q84" s="130"/>
      <c r="R84" s="130"/>
      <c r="S84" s="130"/>
      <c r="T84" s="130"/>
      <c r="U84" s="130"/>
    </row>
    <row r="85" spans="2:21" ht="28.5" customHeight="1" thickBot="1" x14ac:dyDescent="0.3">
      <c r="B85" s="61"/>
      <c r="C85" s="90"/>
      <c r="D85" s="75"/>
      <c r="E85" s="75"/>
      <c r="F85" s="75"/>
      <c r="G85" s="91"/>
      <c r="H85" s="29"/>
      <c r="I85" s="29"/>
      <c r="J85" s="29"/>
      <c r="K85" s="91"/>
      <c r="L85" s="30"/>
      <c r="O85" s="134" t="s">
        <v>3</v>
      </c>
      <c r="P85" s="134"/>
      <c r="Q85" s="22" t="s">
        <v>15</v>
      </c>
      <c r="R85" s="22" t="s">
        <v>0</v>
      </c>
      <c r="S85" s="22" t="s">
        <v>16</v>
      </c>
      <c r="T85" s="22" t="s">
        <v>17</v>
      </c>
      <c r="U85" s="22" t="s">
        <v>18</v>
      </c>
    </row>
    <row r="86" spans="2:21" ht="18" customHeight="1" x14ac:dyDescent="0.25">
      <c r="B86" s="135">
        <v>17</v>
      </c>
      <c r="C86" s="85" t="s">
        <v>193</v>
      </c>
      <c r="D86" s="131">
        <v>1</v>
      </c>
      <c r="E86" s="62">
        <f>IF(D86&lt;&gt;"",D86,"")</f>
        <v>1</v>
      </c>
      <c r="F86" s="62" t="str">
        <f>IF(D86&lt;&gt;"",IF(C86="","",C86),"")</f>
        <v xml:space="preserve">THEO PAZIN </v>
      </c>
      <c r="G86" s="92">
        <f>IF(E86&lt;&gt;"",IF(E88&lt;&gt;"",SMALL(E86:F88,1),""),"")</f>
        <v>0</v>
      </c>
      <c r="H86" s="62"/>
      <c r="I86" s="62"/>
      <c r="J86" s="62"/>
      <c r="K86" s="92"/>
      <c r="L86" s="67"/>
      <c r="O86" s="24">
        <f>IF(Q86&lt;&gt;"",1,"")</f>
        <v>1</v>
      </c>
      <c r="P86" s="25" t="str">
        <f>IF(O86&lt;&gt;"","LUGAR","")</f>
        <v>LUGAR</v>
      </c>
      <c r="Q86" s="26" t="str">
        <f>IF(L101&lt;&gt;"",IF(L103&lt;&gt;"",IF(L101=L103,"",IF(L101&gt;L103,K101,K103)),""),"")</f>
        <v>ARTHUR CANDIDO SUNAO</v>
      </c>
      <c r="R86" s="26" t="str">
        <f>IF(Q86="","",VLOOKUP(Q86,LISTAS!$F$5:$H$301,2,0))</f>
        <v>COLEGIO HARMONIA</v>
      </c>
      <c r="S86" s="26">
        <f>IF(Q86="","",VLOOKUP(Q86,LISTAS!$F$5:$I$301,4,0))</f>
        <v>0</v>
      </c>
      <c r="T86" s="26">
        <f>IF(O86="","",IF(O86=1,100,IF(O86=2,80,IF(O86=3,70,IF(O86=4,50,IF(O86=5,45,IF(O86=6,40,IF(O86=7,35,IF(O86=8,30,IF(O86=9,28,IF(O86=10,28,IF(O86=11,28,IF(O86=12,28,IF(O86=13,28,IF(O86=14,28,IF(O86=15,28,IF(O86=16,28,IF(O86&gt;16,"",""))))))))))))))))))</f>
        <v>100</v>
      </c>
      <c r="U86" s="26">
        <f>IF(O86="","",IF($R$5="NÃO","",IF(O86=1,100,IF(O86=2,80,IF(O86=3,70,IF(O86=4,50,IF(O86=5,45,IF(O86=6,40,IF(O86=7,35,IF(O86=8,30,IF(O86=9,28,IF(O86=10,28,IF(O86=11,28,IF(O86=12,28,IF(O86=13,28,IF(O86=14,28,IF(O86=15,28,IF(O86=16,28,IF(O86&gt;16,"","")))))))))))))))))))</f>
        <v>100</v>
      </c>
    </row>
    <row r="87" spans="2:21" ht="18" customHeight="1" thickBot="1" x14ac:dyDescent="0.3">
      <c r="B87" s="135"/>
      <c r="C87" s="86" t="str">
        <f>IF(C86="","",VLOOKUP(C86,LISTAS!$F$5:$H$301,2,0))</f>
        <v>LICEU JARDIM</v>
      </c>
      <c r="D87" s="132"/>
      <c r="E87" s="62"/>
      <c r="F87" s="62"/>
      <c r="G87" s="92"/>
      <c r="H87" s="62"/>
      <c r="I87" s="62"/>
      <c r="J87" s="62"/>
      <c r="K87" s="92"/>
      <c r="L87" s="67"/>
      <c r="O87" s="24">
        <f>IF(Q87&lt;&gt;"",1+COUNTIF(O86,"1"),"")</f>
        <v>2</v>
      </c>
      <c r="P87" s="25" t="str">
        <f t="shared" ref="P87:P101" si="6">IF(O87&lt;&gt;"","LUGAR","")</f>
        <v>LUGAR</v>
      </c>
      <c r="Q87" s="26" t="str">
        <f>IF(L101&lt;&gt;"",IF(L103&lt;&gt;"",IF(L101=L103,"",IF(L101&lt;L103,K101,K103)),""),"")</f>
        <v>THEO GAMBA</v>
      </c>
      <c r="R87" s="26" t="str">
        <f>IF(Q87="","",VLOOKUP(Q87,LISTAS!$F$5:$H$301,2,0))</f>
        <v>LICEU JARDIM</v>
      </c>
      <c r="S87" s="26">
        <f>IF(Q87="","",VLOOKUP(Q87,LISTAS!$F$5:$I$301,4,0))</f>
        <v>0</v>
      </c>
      <c r="T87" s="26">
        <f t="shared" ref="T87:T101" si="7">IF(O87="","",IF(O87=1,100,IF(O87=2,80,IF(O87=3,70,IF(O87=4,50,IF(O87=5,45,IF(O87=6,40,IF(O87=7,35,IF(O87=8,30,IF(O87=9,28,IF(O87=10,28,IF(O87=11,28,IF(O87=12,28,IF(O87=13,28,IF(O87=14,28,IF(O87=15,28,IF(O87=16,28,IF(O87&gt;16,"",""))))))))))))))))))</f>
        <v>80</v>
      </c>
      <c r="U87" s="26">
        <f t="shared" ref="U87:U101" si="8">IF(O87="","",IF($R$5="NÃO","",IF(O87=1,100,IF(O87=2,80,IF(O87=3,70,IF(O87=4,50,IF(O87=5,45,IF(O87=6,40,IF(O87=7,35,IF(O87=8,30,IF(O87=9,28,IF(O87=10,28,IF(O87=11,28,IF(O87=12,28,IF(O87=13,28,IF(O87=14,28,IF(O87=15,28,IF(O87=16,28,IF(O87&gt;16,"","")))))))))))))))))))</f>
        <v>80</v>
      </c>
    </row>
    <row r="88" spans="2:21" ht="18" customHeight="1" x14ac:dyDescent="0.25">
      <c r="B88" s="133">
        <v>24</v>
      </c>
      <c r="C88" s="85" t="s">
        <v>80</v>
      </c>
      <c r="D88" s="131">
        <v>0</v>
      </c>
      <c r="E88" s="63">
        <f>IF(D88&lt;&gt;"",D88,"")</f>
        <v>0</v>
      </c>
      <c r="F88" s="62" t="str">
        <f>IF(D88&lt;&gt;"",IF(C88="","",C88),"")</f>
        <v>EDUARDO PRADO TORRES</v>
      </c>
      <c r="G88" s="92" t="str">
        <f>VLOOKUP(G86,E86:F88,2,0)</f>
        <v>EDUARDO PRADO TORRES</v>
      </c>
      <c r="H88" s="62"/>
      <c r="I88" s="62"/>
      <c r="J88" s="62"/>
      <c r="K88" s="92"/>
      <c r="L88" s="67"/>
      <c r="O88" s="24">
        <f>IF(Q88&lt;&gt;"",1+COUNTIF(O86:O87,"1")+COUNTIF(O86:O87,"2"),"")</f>
        <v>3</v>
      </c>
      <c r="P88" s="25" t="str">
        <f t="shared" si="6"/>
        <v>LUGAR</v>
      </c>
      <c r="Q88" s="26" t="str">
        <f>IF(Q86&lt;&gt;"",IF(G91=Q86,G93,IF(G93=Q86,G91,IF(G111=Q86,G113,IF(G113=Q86,G111)))),"")</f>
        <v>FELIPE MOMBELLI DA SILVA</v>
      </c>
      <c r="R88" s="26" t="str">
        <f>IF(Q88="","",VLOOKUP(Q88,LISTAS!$F$5:$H$301,2,0))</f>
        <v>COLÉGIO ATENEU</v>
      </c>
      <c r="S88" s="26">
        <f>IF(Q88="","",VLOOKUP(Q88,LISTAS!$F$5:$I$301,4,0))</f>
        <v>0</v>
      </c>
      <c r="T88" s="26">
        <f t="shared" si="7"/>
        <v>70</v>
      </c>
      <c r="U88" s="26">
        <f t="shared" si="8"/>
        <v>70</v>
      </c>
    </row>
    <row r="89" spans="2:21" ht="18" customHeight="1" thickBot="1" x14ac:dyDescent="0.3">
      <c r="B89" s="133"/>
      <c r="C89" s="86" t="str">
        <f>IF(C88="","",VLOOKUP(C88,LISTAS!$F$5:$H$301,2,0))</f>
        <v>COLÉGIO ATENEU</v>
      </c>
      <c r="D89" s="132"/>
      <c r="E89" s="64"/>
      <c r="F89" s="62"/>
      <c r="G89" s="92"/>
      <c r="H89" s="62"/>
      <c r="I89" s="62"/>
      <c r="J89" s="62"/>
      <c r="K89" s="92"/>
      <c r="L89" s="67"/>
      <c r="O89" s="24">
        <f>IF(Q89&lt;&gt;"",1+COUNTIF(O86:O88,"1")+COUNTIF(O86:O88,"2")+COUNTIF(O86:O88,"3"),"")</f>
        <v>4</v>
      </c>
      <c r="P89" s="25" t="str">
        <f t="shared" si="6"/>
        <v>LUGAR</v>
      </c>
      <c r="Q89" s="26" t="str">
        <f>IF(Q87&lt;&gt;"",IF(G91=Q87,G93,IF(G93=Q87,G91,IF(G111=Q87,G113,IF(G113=Q87,G111)))),"")</f>
        <v xml:space="preserve">THEO PAZIN </v>
      </c>
      <c r="R89" s="26" t="str">
        <f>IF(Q89="","",VLOOKUP(Q89,LISTAS!$F$5:$H$301,2,0))</f>
        <v>LICEU JARDIM</v>
      </c>
      <c r="S89" s="26">
        <f>IF(Q89="","",VLOOKUP(Q89,LISTAS!$F$5:$I$301,4,0))</f>
        <v>0</v>
      </c>
      <c r="T89" s="26">
        <f t="shared" si="7"/>
        <v>50</v>
      </c>
      <c r="U89" s="26">
        <f t="shared" si="8"/>
        <v>50</v>
      </c>
    </row>
    <row r="90" spans="2:21" ht="18" customHeight="1" thickBot="1" x14ac:dyDescent="0.3">
      <c r="B90" s="60"/>
      <c r="C90" s="90"/>
      <c r="D90" s="74"/>
      <c r="E90" s="76"/>
      <c r="F90" s="74"/>
      <c r="G90" s="90"/>
      <c r="H90" s="23"/>
      <c r="I90" s="23"/>
      <c r="J90" s="23"/>
      <c r="K90" s="93"/>
      <c r="L90" s="27"/>
      <c r="O90" s="24">
        <f>IF(Q90&lt;&gt;"",1+COUNTIF(O86:O89,"1")+COUNTIF(O86:O89,"2")+COUNTIF(O86:O89,"3")+COUNTIF(O86:O89,"4"),"")</f>
        <v>5</v>
      </c>
      <c r="P90" s="25" t="str">
        <f t="shared" si="6"/>
        <v>LUGAR</v>
      </c>
      <c r="Q90" s="26" t="str">
        <f>IF(Q86&lt;&gt;"",IF(C86=Q86,C88,IF(C88=Q86,C86,IF(C96=Q86,C98,IF(C98=Q86,C96,IF(C106=Q86,C108,IF(C108=Q86,C106,IF(C116=Q86,C118,IF(C118=Q86,C116)))))))),"")</f>
        <v>JOÃO GABRIEL STANZIONI DE MENDONÇA</v>
      </c>
      <c r="R90" s="26" t="str">
        <f>IF(Q90="","",VLOOKUP(Q90,LISTAS!$F$5:$H$301,2,0))</f>
        <v>IEBURIX - SBC</v>
      </c>
      <c r="S90" s="26">
        <f>IF(Q90="","",VLOOKUP(Q90,LISTAS!$F$5:$I$301,4,0))</f>
        <v>0</v>
      </c>
      <c r="T90" s="26">
        <f t="shared" si="7"/>
        <v>45</v>
      </c>
      <c r="U90" s="26">
        <f t="shared" si="8"/>
        <v>45</v>
      </c>
    </row>
    <row r="91" spans="2:21" ht="18" customHeight="1" x14ac:dyDescent="0.25">
      <c r="B91" s="60"/>
      <c r="C91" s="90"/>
      <c r="D91" s="74"/>
      <c r="E91" s="76"/>
      <c r="F91" s="74"/>
      <c r="G91" s="85" t="str">
        <f>IF(D86&lt;&gt;"",IF(D88&lt;&gt;"",IF(D86=D88,"",IF(D86&gt;D88,C86,C88)),""),"")</f>
        <v xml:space="preserve">THEO PAZIN </v>
      </c>
      <c r="H91" s="131">
        <v>0</v>
      </c>
      <c r="I91" s="62">
        <f>IF(H91&lt;&gt;"",H91,"")</f>
        <v>0</v>
      </c>
      <c r="J91" s="62" t="str">
        <f>IF(H91&lt;&gt;"",IF(G91="","",G91),"")</f>
        <v xml:space="preserve">THEO PAZIN </v>
      </c>
      <c r="K91" s="92">
        <f>IF(I91&lt;&gt;"",IF(I93&lt;&gt;"",SMALL(I91:J93,1),""),"")</f>
        <v>0</v>
      </c>
      <c r="L91" s="67"/>
      <c r="O91" s="24">
        <f>IF(Q91&lt;&gt;"",1+COUNTIF(O86:O90,"1")+COUNTIF(O86:O90,"2")+COUNTIF(O86:O90,"3")+COUNTIF(O86:O90,"4")+COUNTIF(O86:O90,"5"),"")</f>
        <v>6</v>
      </c>
      <c r="P91" s="25" t="str">
        <f t="shared" si="6"/>
        <v>LUGAR</v>
      </c>
      <c r="Q91" s="26" t="str">
        <f>IF(Q87&lt;&gt;"",IF(C86=Q87,C88,IF(C88=Q87,C86,IF(C96=Q87,C98,IF(C98=Q87,C96,IF(C106=Q87,C108,IF(C108=Q87,C106,IF(C116=Q87,C118,IF(C118=Q87,C116)))))))),"")</f>
        <v>BENICIO SANTOS ANDRO DE SOUZA</v>
      </c>
      <c r="R91" s="26" t="str">
        <f>IF(Q91="","",VLOOKUP(Q91,LISTAS!$F$5:$H$301,2,0))</f>
        <v>COLEGIO HARMONIA</v>
      </c>
      <c r="S91" s="26">
        <f>IF(Q91="","",VLOOKUP(Q91,LISTAS!$F$5:$I$301,4,0))</f>
        <v>0</v>
      </c>
      <c r="T91" s="26">
        <f t="shared" si="7"/>
        <v>40</v>
      </c>
      <c r="U91" s="26">
        <f t="shared" si="8"/>
        <v>40</v>
      </c>
    </row>
    <row r="92" spans="2:21" ht="18" customHeight="1" thickBot="1" x14ac:dyDescent="0.3">
      <c r="B92" s="60"/>
      <c r="C92" s="90"/>
      <c r="D92" s="74"/>
      <c r="E92" s="76"/>
      <c r="F92" s="74"/>
      <c r="G92" s="86" t="str">
        <f>IF(G91="","",VLOOKUP(G91,LISTAS!$F$5:$H$301,2,0))</f>
        <v>LICEU JARDIM</v>
      </c>
      <c r="H92" s="132"/>
      <c r="I92" s="62"/>
      <c r="J92" s="62"/>
      <c r="K92" s="92"/>
      <c r="L92" s="67"/>
      <c r="O92" s="24">
        <f>IF(Q92&lt;&gt;"",1+COUNTIF(O86:O91,"1")+COUNTIF(O86:O91,"2")+COUNTIF(O86:O91,"3")+COUNTIF(O86:O91,"4")+COUNTIF(O86:O91,"5")+COUNTIF(O86:O91,"6"),"")</f>
        <v>7</v>
      </c>
      <c r="P92" s="25" t="str">
        <f t="shared" si="6"/>
        <v>LUGAR</v>
      </c>
      <c r="Q92" s="26" t="str">
        <f>IF(Q88&lt;&gt;"",IF(C86=Q88,C88,IF(C88=Q88,C86,IF(C96=Q88,C98,IF(C98=Q88,C96,IF(C106=Q88,C108,IF(C108=Q88,C106,IF(C116=Q88,C118,IF(C118=Q88,C116)))))))),"")</f>
        <v>JUAN ANTONIO BENEDUZZI BUENO</v>
      </c>
      <c r="R92" s="26" t="str">
        <f>IF(Q92="","",VLOOKUP(Q92,LISTAS!$F$5:$H$301,2,0))</f>
        <v>COLÉGIO ARBOS - SÃO CAETANO DO SUL</v>
      </c>
      <c r="S92" s="26">
        <f>IF(Q92="","",VLOOKUP(Q92,LISTAS!$F$5:$I$301,4,0))</f>
        <v>0</v>
      </c>
      <c r="T92" s="26">
        <f t="shared" si="7"/>
        <v>35</v>
      </c>
      <c r="U92" s="26">
        <f t="shared" si="8"/>
        <v>35</v>
      </c>
    </row>
    <row r="93" spans="2:21" ht="18" customHeight="1" x14ac:dyDescent="0.25">
      <c r="B93" s="60"/>
      <c r="C93" s="90"/>
      <c r="D93" s="74"/>
      <c r="E93" s="76"/>
      <c r="F93" s="77"/>
      <c r="G93" s="85" t="str">
        <f>IF(D96&lt;&gt;"",IF(D98&lt;&gt;"",IF(D96=D98,"",IF(D96&gt;D98,C96,C98)),""),"")</f>
        <v>THEO GAMBA</v>
      </c>
      <c r="H93" s="131">
        <v>1</v>
      </c>
      <c r="I93" s="63">
        <f>IF(H93&lt;&gt;"",H93,"")</f>
        <v>1</v>
      </c>
      <c r="J93" s="62" t="str">
        <f>IF(H93&lt;&gt;"",IF(G93="","",G93),"")</f>
        <v>THEO GAMBA</v>
      </c>
      <c r="K93" s="92" t="str">
        <f>VLOOKUP(K91,I91:J93,2,0)</f>
        <v xml:space="preserve">THEO PAZIN </v>
      </c>
      <c r="L93" s="67"/>
      <c r="N93" s="19"/>
      <c r="O93" s="24">
        <f>IF(Q93&lt;&gt;"",1+COUNTIF(O86:O92,"1")+COUNTIF(O86:O92,"2")+COUNTIF(O86:O92,"3")+COUNTIF(O86:O92,"4")+COUNTIF(O86:O92,"5")+COUNTIF(O86:O92,"6")+COUNTIF(O86:O92,"7"),"")</f>
        <v>8</v>
      </c>
      <c r="P93" s="25" t="str">
        <f t="shared" si="6"/>
        <v>LUGAR</v>
      </c>
      <c r="Q93" s="26" t="str">
        <f>IF(Q89&lt;&gt;"",IF(C86=Q89,C88,IF(C88=Q89,C86,IF(C96=Q89,C98,IF(C98=Q89,C96,IF(C106=Q89,C108,IF(C108=Q89,C106,IF(C116=Q89,C118,IF(C118=Q89,C116)))))))),"")</f>
        <v>EDUARDO PRADO TORRES</v>
      </c>
      <c r="R93" s="26" t="str">
        <f>IF(Q93="","",VLOOKUP(Q93,LISTAS!$F$5:$H$301,2,0))</f>
        <v>COLÉGIO ATENEU</v>
      </c>
      <c r="S93" s="26">
        <f>IF(Q93="","",VLOOKUP(Q93,LISTAS!$F$5:$I$301,4,0))</f>
        <v>0</v>
      </c>
      <c r="T93" s="26">
        <f t="shared" si="7"/>
        <v>30</v>
      </c>
      <c r="U93" s="26">
        <f t="shared" si="8"/>
        <v>30</v>
      </c>
    </row>
    <row r="94" spans="2:21" ht="18" customHeight="1" thickBot="1" x14ac:dyDescent="0.3">
      <c r="B94" s="60"/>
      <c r="C94" s="90"/>
      <c r="D94" s="74"/>
      <c r="E94" s="76"/>
      <c r="F94" s="74"/>
      <c r="G94" s="86" t="str">
        <f>IF(G93="","",VLOOKUP(G93,LISTAS!$F$5:$H$301,2,0))</f>
        <v>LICEU JARDIM</v>
      </c>
      <c r="H94" s="132"/>
      <c r="I94" s="64"/>
      <c r="J94" s="62"/>
      <c r="K94" s="92"/>
      <c r="L94" s="67"/>
      <c r="N94" s="19"/>
      <c r="O94" s="24" t="str">
        <f>IF(Q94&lt;&gt;"",1+COUNTIF(O86:O93,"1")+COUNTIF(O86:O93,"2")+COUNTIF(O86:O93,"3")+COUNTIF(O86:O93,"4")+COUNTIF(O86:O93,"5")+COUNTIF(O86:O93,"6")+COUNTIF(O86:O93,"7")+COUNTIF(O86:O93,"8"),"")</f>
        <v/>
      </c>
      <c r="P94" s="25" t="str">
        <f t="shared" si="6"/>
        <v/>
      </c>
      <c r="Q94" s="26"/>
      <c r="R94" s="26" t="str">
        <f>IF(Q94="","",VLOOKUP(Q94,LISTAS!$F$5:$H$301,2,0))</f>
        <v/>
      </c>
      <c r="S94" s="26" t="str">
        <f>IF(Q94="","",VLOOKUP(Q94,LISTAS!$F$5:$I$301,4,0))</f>
        <v/>
      </c>
      <c r="T94" s="26" t="str">
        <f t="shared" si="7"/>
        <v/>
      </c>
      <c r="U94" s="26" t="str">
        <f t="shared" si="8"/>
        <v/>
      </c>
    </row>
    <row r="95" spans="2:21" ht="18" customHeight="1" thickBot="1" x14ac:dyDescent="0.3">
      <c r="B95" s="60"/>
      <c r="C95" s="90"/>
      <c r="D95" s="74"/>
      <c r="E95" s="76"/>
      <c r="F95" s="74"/>
      <c r="G95" s="93"/>
      <c r="H95" s="23"/>
      <c r="I95" s="76"/>
      <c r="J95" s="74"/>
      <c r="K95" s="90"/>
      <c r="L95" s="27"/>
      <c r="M95" s="16"/>
      <c r="O95" s="24" t="str">
        <f>IF(Q95&lt;&gt;"",1+COUNTIF(O86:O94,"1")+COUNTIF(O86:O94,"2")+COUNTIF(O86:O94,"3")+COUNTIF(O86:O94,"4")+COUNTIF(O86:O94,"5")+COUNTIF(O86:O94,"6")+COUNTIF(O86:O94,"7")+COUNTIF(O86:O94,"8")+COUNTIF(O86:O94,"9"),"")</f>
        <v/>
      </c>
      <c r="P95" s="25" t="str">
        <f t="shared" si="6"/>
        <v/>
      </c>
      <c r="Q95" s="26"/>
      <c r="R95" s="26" t="str">
        <f>IF(Q95="","",VLOOKUP(Q95,LISTAS!$F$5:$H$301,2,0))</f>
        <v/>
      </c>
      <c r="S95" s="26" t="str">
        <f>IF(Q95="","",VLOOKUP(Q95,LISTAS!$F$5:$I$301,4,0))</f>
        <v/>
      </c>
      <c r="T95" s="26" t="str">
        <f t="shared" si="7"/>
        <v/>
      </c>
      <c r="U95" s="26" t="str">
        <f t="shared" si="8"/>
        <v/>
      </c>
    </row>
    <row r="96" spans="2:21" ht="18" customHeight="1" x14ac:dyDescent="0.25">
      <c r="B96" s="133">
        <v>20</v>
      </c>
      <c r="C96" s="85" t="s">
        <v>68</v>
      </c>
      <c r="D96" s="131">
        <v>0</v>
      </c>
      <c r="E96" s="65">
        <f>IF(D96&lt;&gt;"",D96,"")</f>
        <v>0</v>
      </c>
      <c r="F96" s="62" t="str">
        <f>IF(D96&lt;&gt;"",IF(C96="","",C96),"")</f>
        <v>BENICIO SANTOS ANDRO DE SOUZA</v>
      </c>
      <c r="G96" s="92">
        <f>IF(E96&lt;&gt;"",IF(E98&lt;&gt;"",SMALL(E96:F98,1),""),"")</f>
        <v>0</v>
      </c>
      <c r="H96" s="23"/>
      <c r="I96" s="28"/>
      <c r="J96" s="23"/>
      <c r="K96" s="93"/>
      <c r="L96" s="27"/>
      <c r="M96" s="16"/>
      <c r="O96" s="24" t="str">
        <f>IF(Q96&lt;&gt;"",1+COUNTIF(O86:O95,"1")+COUNTIF(O86:O95,"2")+COUNTIF(O86:O95,"3")+COUNTIF(O86:O95,"4")+COUNTIF(O86:O95,"5")+COUNTIF(O86:O95,"6")+COUNTIF(O86:O95,"7")+COUNTIF(O86:O95,"8")+COUNTIF(O86:O95,"9")+COUNTIF(O86:O95,"10"),"")</f>
        <v/>
      </c>
      <c r="P96" s="25" t="str">
        <f t="shared" si="6"/>
        <v/>
      </c>
      <c r="Q96" s="26"/>
      <c r="R96" s="26" t="str">
        <f>IF(Q96="","",VLOOKUP(Q96,LISTAS!$F$5:$H$301,2,0))</f>
        <v/>
      </c>
      <c r="S96" s="26" t="str">
        <f>IF(Q96="","",VLOOKUP(Q96,LISTAS!$F$5:$I$301,4,0))</f>
        <v/>
      </c>
      <c r="T96" s="26" t="str">
        <f t="shared" si="7"/>
        <v/>
      </c>
      <c r="U96" s="26" t="str">
        <f t="shared" si="8"/>
        <v/>
      </c>
    </row>
    <row r="97" spans="2:21" ht="18" customHeight="1" thickBot="1" x14ac:dyDescent="0.3">
      <c r="B97" s="133"/>
      <c r="C97" s="86" t="str">
        <f>IF(C96="","",VLOOKUP(C96,LISTAS!$F$5:$H$301,2,0))</f>
        <v>COLEGIO HARMONIA</v>
      </c>
      <c r="D97" s="132"/>
      <c r="E97" s="66"/>
      <c r="F97" s="62"/>
      <c r="G97" s="92"/>
      <c r="H97" s="23"/>
      <c r="I97" s="28"/>
      <c r="J97" s="23"/>
      <c r="K97" s="93"/>
      <c r="L97" s="27"/>
      <c r="M97" s="16"/>
      <c r="O97" s="24" t="str">
        <f>IF(Q97&lt;&gt;"",1+COUNTIF(O86:O96,"1")+COUNTIF(O86:O96,"2")+COUNTIF(O86:O96,"3")+COUNTIF(O86:O96,"4")+COUNTIF(O86:O96,"5")+COUNTIF(O86:O96,"6")+COUNTIF(O86:O96,"7")+COUNTIF(O86:O96,"8")+COUNTIF(O86:O96,"9")+COUNTIF(O86:O96,"10")+COUNTIF(O86:O96,"11"),"")</f>
        <v/>
      </c>
      <c r="P97" s="25" t="str">
        <f t="shared" si="6"/>
        <v/>
      </c>
      <c r="Q97" s="26"/>
      <c r="R97" s="26" t="str">
        <f>IF(Q97="","",VLOOKUP(Q97,LISTAS!$F$5:$H$301,2,0))</f>
        <v/>
      </c>
      <c r="S97" s="26" t="str">
        <f>IF(Q97="","",VLOOKUP(Q97,LISTAS!$F$5:$I$301,4,0))</f>
        <v/>
      </c>
      <c r="T97" s="26" t="str">
        <f t="shared" si="7"/>
        <v/>
      </c>
      <c r="U97" s="26" t="str">
        <f t="shared" si="8"/>
        <v/>
      </c>
    </row>
    <row r="98" spans="2:21" ht="18" customHeight="1" x14ac:dyDescent="0.25">
      <c r="B98" s="133">
        <v>21</v>
      </c>
      <c r="C98" s="85" t="s">
        <v>191</v>
      </c>
      <c r="D98" s="131">
        <v>1</v>
      </c>
      <c r="E98" s="66">
        <f>IF(D98&lt;&gt;"",D98,"")</f>
        <v>1</v>
      </c>
      <c r="F98" s="62" t="str">
        <f>IF(D98&lt;&gt;"",IF(C98="","",C98),"")</f>
        <v>THEO GAMBA</v>
      </c>
      <c r="G98" s="92" t="str">
        <f>VLOOKUP(G96,E96:F98,2,0)</f>
        <v>BENICIO SANTOS ANDRO DE SOUZA</v>
      </c>
      <c r="H98" s="23"/>
      <c r="I98" s="28"/>
      <c r="J98" s="23"/>
      <c r="K98" s="93"/>
      <c r="L98" s="27"/>
      <c r="M98" s="16"/>
      <c r="O98" s="24" t="str">
        <f>IF(Q98&lt;&gt;"",1+COUNTIF(O86:O97,"1")+COUNTIF(O86:O97,"2")+COUNTIF(O86:O97,"3")+COUNTIF(O86:O97,"4")+COUNTIF(O86:O97,"5")+COUNTIF(O86:O97,"6")+COUNTIF(O86:O97,"7")+COUNTIF(O86:O97,"8")+COUNTIF(O86:O97,"9")+COUNTIF(O86:O97,"10")+COUNTIF(O86:O97,"11")+COUNTIF(O86:O97,"12"),"")</f>
        <v/>
      </c>
      <c r="P98" s="25" t="str">
        <f t="shared" si="6"/>
        <v/>
      </c>
      <c r="Q98" s="26"/>
      <c r="R98" s="26" t="str">
        <f>IF(Q98="","",VLOOKUP(Q98,LISTAS!$F$5:$H$301,2,0))</f>
        <v/>
      </c>
      <c r="S98" s="26" t="str">
        <f>IF(Q98="","",VLOOKUP(Q98,LISTAS!$F$5:$I$301,4,0))</f>
        <v/>
      </c>
      <c r="T98" s="26" t="str">
        <f t="shared" si="7"/>
        <v/>
      </c>
      <c r="U98" s="26" t="str">
        <f t="shared" si="8"/>
        <v/>
      </c>
    </row>
    <row r="99" spans="2:21" ht="18" customHeight="1" thickBot="1" x14ac:dyDescent="0.3">
      <c r="B99" s="133"/>
      <c r="C99" s="86" t="str">
        <f>IF(C98="","",VLOOKUP(C98,LISTAS!$F$5:$H$301,2,0))</f>
        <v>LICEU JARDIM</v>
      </c>
      <c r="D99" s="132"/>
      <c r="E99" s="62"/>
      <c r="F99" s="62"/>
      <c r="G99" s="92"/>
      <c r="H99" s="23"/>
      <c r="I99" s="28"/>
      <c r="J99" s="23"/>
      <c r="K99" s="93"/>
      <c r="L99" s="27"/>
      <c r="N99" s="19"/>
      <c r="O99" s="24" t="str">
        <f>IF(Q99&lt;&gt;"",1+COUNTIF(O86:O98,"1")+COUNTIF(O86:O98,"2")+COUNTIF(O86:O98,"3")+COUNTIF(O86:O98,"4")+COUNTIF(O86:O98,"5")+COUNTIF(O86:O98,"6")+COUNTIF(O86:O98,"7")+COUNTIF(O86:O98,"8")+COUNTIF(O86:O98,"9")+COUNTIF(O86:O98,"10")+COUNTIF(O86:O98,"11")+COUNTIF(O86:O98,"12")+COUNTIF(O86:O98,"13"),"")</f>
        <v/>
      </c>
      <c r="P99" s="25" t="str">
        <f t="shared" si="6"/>
        <v/>
      </c>
      <c r="Q99" s="26"/>
      <c r="R99" s="26" t="str">
        <f>IF(Q99="","",VLOOKUP(Q99,LISTAS!$F$5:$H$301,2,0))</f>
        <v/>
      </c>
      <c r="S99" s="26" t="str">
        <f>IF(Q99="","",VLOOKUP(Q99,LISTAS!$F$5:$I$301,4,0))</f>
        <v/>
      </c>
      <c r="T99" s="26" t="str">
        <f t="shared" si="7"/>
        <v/>
      </c>
      <c r="U99" s="26" t="str">
        <f t="shared" si="8"/>
        <v/>
      </c>
    </row>
    <row r="100" spans="2:21" ht="18" customHeight="1" thickBot="1" x14ac:dyDescent="0.3">
      <c r="B100" s="60"/>
      <c r="C100" s="90"/>
      <c r="D100" s="74"/>
      <c r="E100" s="74"/>
      <c r="F100" s="74"/>
      <c r="G100" s="90"/>
      <c r="H100" s="74"/>
      <c r="I100" s="76"/>
      <c r="J100" s="74"/>
      <c r="K100" s="93"/>
      <c r="L100" s="27"/>
      <c r="O100" s="24" t="str">
        <f>IF(Q100&lt;&gt;"",1+COUNTIF(O86:O99,"1")+COUNTIF(O86:O99,"2")+COUNTIF(O86:O99,"3")+COUNTIF(O86:O99,"4")+COUNTIF(O86:O99,"5")+COUNTIF(O86:O99,"6")+COUNTIF(O86:O99,"7")+COUNTIF(O86:O99,"8")+COUNTIF(O86:O99,"9")+COUNTIF(O86:O99,"10")+COUNTIF(O86:O99,"11")+COUNTIF(O86:O99,"12")+COUNTIF(O86:O99,"13")+COUNTIF(O86:O99,"14"),"")</f>
        <v/>
      </c>
      <c r="P100" s="25" t="str">
        <f t="shared" si="6"/>
        <v/>
      </c>
      <c r="Q100" s="26"/>
      <c r="R100" s="26" t="str">
        <f>IF(Q100="","",VLOOKUP(Q100,LISTAS!$F$5:$H$301,2,0))</f>
        <v/>
      </c>
      <c r="S100" s="26" t="str">
        <f>IF(Q100="","",VLOOKUP(Q100,LISTAS!$F$5:$I$301,4,0))</f>
        <v/>
      </c>
      <c r="T100" s="26" t="str">
        <f t="shared" si="7"/>
        <v/>
      </c>
      <c r="U100" s="26" t="str">
        <f t="shared" si="8"/>
        <v/>
      </c>
    </row>
    <row r="101" spans="2:21" ht="18" customHeight="1" x14ac:dyDescent="0.25">
      <c r="B101" s="60"/>
      <c r="C101" s="90"/>
      <c r="D101" s="74"/>
      <c r="E101" s="74"/>
      <c r="F101" s="74"/>
      <c r="G101" s="90"/>
      <c r="H101" s="74"/>
      <c r="I101" s="76"/>
      <c r="J101" s="74"/>
      <c r="K101" s="85" t="str">
        <f>IF(H91&lt;&gt;"",IF(H93&lt;&gt;"",IF(H91=H93,"",IF(H91&gt;H93,G91,G93)),""),"")</f>
        <v>THEO GAMBA</v>
      </c>
      <c r="L101" s="131">
        <v>0</v>
      </c>
      <c r="O101" s="24" t="str">
        <f>IF(Q101&lt;&gt;"",1+COUNTIF(O86:O100,"1")+COUNTIF(O86:O100,"2")+COUNTIF(O86:O100,"3")+COUNTIF(O86:O100,"4")+COUNTIF(O86:O100,"5")+COUNTIF(O86:O100,"6")+COUNTIF(O86:O100,"7")+COUNTIF(O86:O100,"8")+COUNTIF(O86:O100,"9")+COUNTIF(O86:O100,"10")+COUNTIF(O86:O100,"11")+COUNTIF(O86:O100,"12")+COUNTIF(O86:O100,"13")+COUNTIF(O86:O100,"14")+COUNTIF(O86:O100,"15"),"")</f>
        <v/>
      </c>
      <c r="P101" s="25" t="str">
        <f t="shared" si="6"/>
        <v/>
      </c>
      <c r="Q101" s="26"/>
      <c r="R101" s="26" t="str">
        <f>IF(Q101="","",VLOOKUP(Q101,LISTAS!$F$5:$H$301,2,0))</f>
        <v/>
      </c>
      <c r="S101" s="26" t="str">
        <f>IF(Q101="","",VLOOKUP(Q101,LISTAS!$F$5:$I$301,4,0))</f>
        <v/>
      </c>
      <c r="T101" s="26" t="str">
        <f t="shared" si="7"/>
        <v/>
      </c>
      <c r="U101" s="26" t="str">
        <f t="shared" si="8"/>
        <v/>
      </c>
    </row>
    <row r="102" spans="2:21" ht="18" customHeight="1" thickBot="1" x14ac:dyDescent="0.3">
      <c r="B102" s="60"/>
      <c r="C102" s="90"/>
      <c r="D102" s="74"/>
      <c r="E102" s="74"/>
      <c r="F102" s="74"/>
      <c r="G102" s="90"/>
      <c r="H102" s="74"/>
      <c r="I102" s="76"/>
      <c r="J102" s="74"/>
      <c r="K102" s="86" t="str">
        <f>IF(K101="","",VLOOKUP(K101,LISTAS!$F$5:$H$301,2,0))</f>
        <v>LICEU JARDIM</v>
      </c>
      <c r="L102" s="132"/>
      <c r="O102" s="24"/>
      <c r="P102" s="25"/>
      <c r="Q102" s="26"/>
      <c r="R102" s="26" t="str">
        <f>IF(Q102="","",VLOOKUP(Q102,LISTAS!$F$5:$H$301,2,0))</f>
        <v/>
      </c>
      <c r="S102" s="26" t="str">
        <f>IF(Q102="","",VLOOKUP(Q102,LISTAS!$F$5:$I$301,4,0))</f>
        <v/>
      </c>
      <c r="T102" s="26"/>
      <c r="U102" s="26"/>
    </row>
    <row r="103" spans="2:21" ht="18" customHeight="1" x14ac:dyDescent="0.25">
      <c r="B103" s="60"/>
      <c r="C103" s="90"/>
      <c r="D103" s="74"/>
      <c r="E103" s="74"/>
      <c r="F103" s="74"/>
      <c r="G103" s="90"/>
      <c r="H103" s="74"/>
      <c r="I103" s="76"/>
      <c r="J103" s="77"/>
      <c r="K103" s="85" t="str">
        <f>IF(H111&lt;&gt;"",IF(H113&lt;&gt;"",IF(H111=H113,"",IF(H111&gt;H113,G111,G113)),""),"")</f>
        <v>ARTHUR CANDIDO SUNAO</v>
      </c>
      <c r="L103" s="131">
        <v>1</v>
      </c>
      <c r="O103" s="24"/>
      <c r="P103" s="25"/>
      <c r="Q103" s="26"/>
      <c r="R103" s="26" t="str">
        <f>IF(Q103="","",VLOOKUP(Q103,LISTAS!$F$5:$H$301,2,0))</f>
        <v/>
      </c>
      <c r="S103" s="26" t="str">
        <f>IF(Q103="","",VLOOKUP(Q103,LISTAS!$F$5:$I$301,4,0))</f>
        <v/>
      </c>
      <c r="T103" s="26"/>
      <c r="U103" s="26"/>
    </row>
    <row r="104" spans="2:21" ht="18" customHeight="1" thickBot="1" x14ac:dyDescent="0.3">
      <c r="B104" s="60"/>
      <c r="C104" s="90"/>
      <c r="D104" s="74"/>
      <c r="E104" s="74"/>
      <c r="F104" s="74"/>
      <c r="G104" s="90"/>
      <c r="H104" s="74"/>
      <c r="I104" s="76"/>
      <c r="J104" s="74"/>
      <c r="K104" s="86" t="str">
        <f>IF(K103="","",VLOOKUP(K103,LISTAS!$F$5:$H$301,2,0))</f>
        <v>COLEGIO HARMONIA</v>
      </c>
      <c r="L104" s="132"/>
      <c r="O104" s="24"/>
      <c r="P104" s="25"/>
      <c r="Q104" s="26"/>
      <c r="R104" s="26" t="str">
        <f>IF(Q104="","",VLOOKUP(Q104,LISTAS!$F$5:$H$301,2,0))</f>
        <v/>
      </c>
      <c r="S104" s="26" t="str">
        <f>IF(Q104="","",VLOOKUP(Q104,LISTAS!$F$5:$I$301,4,0))</f>
        <v/>
      </c>
      <c r="T104" s="26"/>
      <c r="U104" s="26"/>
    </row>
    <row r="105" spans="2:21" ht="18" customHeight="1" thickBot="1" x14ac:dyDescent="0.3">
      <c r="B105" s="60"/>
      <c r="C105" s="90"/>
      <c r="D105" s="74"/>
      <c r="E105" s="74"/>
      <c r="F105" s="74"/>
      <c r="G105" s="90"/>
      <c r="H105" s="74"/>
      <c r="I105" s="76"/>
      <c r="J105" s="74"/>
      <c r="K105" s="93"/>
      <c r="L105" s="27"/>
      <c r="O105" s="24"/>
      <c r="P105" s="25"/>
      <c r="Q105" s="26"/>
      <c r="R105" s="26" t="str">
        <f>IF(Q105="","",VLOOKUP(Q105,LISTAS!$F$5:$H$301,2,0))</f>
        <v/>
      </c>
      <c r="S105" s="26" t="str">
        <f>IF(Q105="","",VLOOKUP(Q105,LISTAS!$F$5:$I$301,4,0))</f>
        <v/>
      </c>
      <c r="T105" s="26"/>
      <c r="U105" s="26"/>
    </row>
    <row r="106" spans="2:21" ht="18" customHeight="1" x14ac:dyDescent="0.25">
      <c r="B106" s="133">
        <v>19</v>
      </c>
      <c r="C106" s="85" t="s">
        <v>62</v>
      </c>
      <c r="D106" s="131">
        <v>1</v>
      </c>
      <c r="E106" s="62">
        <f>IF(D106&lt;&gt;"",D106,"")</f>
        <v>1</v>
      </c>
      <c r="F106" s="62" t="str">
        <f>IF(D106&lt;&gt;"",IF(C106="","",C106),"")</f>
        <v>ARTHUR CANDIDO SUNAO</v>
      </c>
      <c r="G106" s="92">
        <f>IF(E106&lt;&gt;"",IF(E108&lt;&gt;"",SMALL(E106:F108,1),""),"")</f>
        <v>0</v>
      </c>
      <c r="H106" s="62"/>
      <c r="I106" s="28"/>
      <c r="J106" s="23"/>
      <c r="K106" s="93"/>
      <c r="L106" s="27"/>
      <c r="O106" s="24"/>
      <c r="P106" s="25"/>
      <c r="Q106" s="26"/>
      <c r="R106" s="26" t="str">
        <f>IF(Q106="","",VLOOKUP(Q106,LISTAS!$F$5:$H$301,2,0))</f>
        <v/>
      </c>
      <c r="S106" s="26" t="str">
        <f>IF(Q106="","",VLOOKUP(Q106,LISTAS!$F$5:$I$301,4,0))</f>
        <v/>
      </c>
      <c r="T106" s="26"/>
      <c r="U106" s="26"/>
    </row>
    <row r="107" spans="2:21" ht="18" customHeight="1" thickBot="1" x14ac:dyDescent="0.3">
      <c r="B107" s="133"/>
      <c r="C107" s="86" t="str">
        <f>IF(C106="","",VLOOKUP(C106,LISTAS!$F$5:$H$301,2,0))</f>
        <v>COLEGIO HARMONIA</v>
      </c>
      <c r="D107" s="132"/>
      <c r="E107" s="62"/>
      <c r="F107" s="62"/>
      <c r="G107" s="92"/>
      <c r="H107" s="62"/>
      <c r="I107" s="28"/>
      <c r="J107" s="23"/>
      <c r="K107" s="93"/>
      <c r="L107" s="27"/>
      <c r="O107" s="24"/>
      <c r="P107" s="25"/>
      <c r="Q107" s="26"/>
      <c r="R107" s="26" t="str">
        <f>IF(Q107="","",VLOOKUP(Q107,LISTAS!$F$5:$H$301,2,0))</f>
        <v/>
      </c>
      <c r="S107" s="26" t="str">
        <f>IF(Q107="","",VLOOKUP(Q107,LISTAS!$F$5:$I$301,4,0))</f>
        <v/>
      </c>
      <c r="T107" s="26"/>
      <c r="U107" s="26"/>
    </row>
    <row r="108" spans="2:21" ht="18" customHeight="1" x14ac:dyDescent="0.25">
      <c r="B108" s="133">
        <v>22</v>
      </c>
      <c r="C108" s="85" t="s">
        <v>115</v>
      </c>
      <c r="D108" s="131">
        <v>0</v>
      </c>
      <c r="E108" s="63">
        <f>IF(D108&lt;&gt;"",D108,"")</f>
        <v>0</v>
      </c>
      <c r="F108" s="62" t="str">
        <f>IF(D108&lt;&gt;"",IF(C108="","",C108),"")</f>
        <v>JOÃO GABRIEL STANZIONI DE MENDONÇA</v>
      </c>
      <c r="G108" s="92" t="str">
        <f>VLOOKUP(G106,E106:F108,2,0)</f>
        <v>JOÃO GABRIEL STANZIONI DE MENDONÇA</v>
      </c>
      <c r="H108" s="62"/>
      <c r="I108" s="28"/>
      <c r="J108" s="23"/>
      <c r="K108" s="93"/>
      <c r="L108" s="27"/>
      <c r="O108" s="24"/>
      <c r="P108" s="25"/>
      <c r="Q108" s="26"/>
      <c r="R108" s="26" t="str">
        <f>IF(Q108="","",VLOOKUP(Q108,LISTAS!$F$5:$H$301,2,0))</f>
        <v/>
      </c>
      <c r="S108" s="26" t="str">
        <f>IF(Q108="","",VLOOKUP(Q108,LISTAS!$F$5:$I$301,4,0))</f>
        <v/>
      </c>
      <c r="T108" s="26"/>
      <c r="U108" s="26"/>
    </row>
    <row r="109" spans="2:21" ht="18" customHeight="1" thickBot="1" x14ac:dyDescent="0.3">
      <c r="B109" s="133"/>
      <c r="C109" s="86" t="str">
        <f>IF(C108="","",VLOOKUP(C108,LISTAS!$F$5:$H$301,2,0))</f>
        <v>IEBURIX - SBC</v>
      </c>
      <c r="D109" s="132"/>
      <c r="E109" s="64"/>
      <c r="F109" s="62"/>
      <c r="G109" s="92"/>
      <c r="H109" s="62"/>
      <c r="I109" s="28"/>
      <c r="J109" s="23"/>
      <c r="K109" s="93"/>
      <c r="L109" s="27"/>
      <c r="O109" s="24"/>
      <c r="P109" s="25"/>
      <c r="Q109" s="26"/>
      <c r="R109" s="26" t="str">
        <f>IF(Q109="","",VLOOKUP(Q109,LISTAS!$F$5:$H$301,2,0))</f>
        <v/>
      </c>
      <c r="S109" s="26" t="str">
        <f>IF(Q109="","",VLOOKUP(Q109,LISTAS!$F$5:$I$301,4,0))</f>
        <v/>
      </c>
      <c r="T109" s="26"/>
      <c r="U109" s="26"/>
    </row>
    <row r="110" spans="2:21" ht="18" customHeight="1" thickBot="1" x14ac:dyDescent="0.3">
      <c r="B110" s="60"/>
      <c r="C110" s="90"/>
      <c r="D110" s="74"/>
      <c r="E110" s="76"/>
      <c r="F110" s="74"/>
      <c r="G110" s="93"/>
      <c r="H110" s="23"/>
      <c r="I110" s="28"/>
      <c r="J110" s="23"/>
      <c r="K110" s="93"/>
      <c r="L110" s="27"/>
      <c r="O110" s="24"/>
      <c r="P110" s="25"/>
      <c r="Q110" s="26"/>
      <c r="R110" s="26" t="str">
        <f>IF(Q110="","",VLOOKUP(Q110,LISTAS!$F$5:$H$301,2,0))</f>
        <v/>
      </c>
      <c r="S110" s="26" t="str">
        <f>IF(Q110="","",VLOOKUP(Q110,LISTAS!$F$5:$I$301,4,0))</f>
        <v/>
      </c>
      <c r="T110" s="26"/>
      <c r="U110" s="26"/>
    </row>
    <row r="111" spans="2:21" ht="18" customHeight="1" x14ac:dyDescent="0.25">
      <c r="B111" s="60"/>
      <c r="C111" s="90"/>
      <c r="D111" s="74"/>
      <c r="E111" s="76"/>
      <c r="F111" s="74"/>
      <c r="G111" s="85" t="str">
        <f>IF(D106&lt;&gt;"",IF(D108&lt;&gt;"",IF(D106=D108,"",IF(D106&gt;D108,C106,C108)),""),"")</f>
        <v>ARTHUR CANDIDO SUNAO</v>
      </c>
      <c r="H111" s="131">
        <v>1</v>
      </c>
      <c r="I111" s="65">
        <f>IF(H111&lt;&gt;"",H111,"")</f>
        <v>1</v>
      </c>
      <c r="J111" s="62" t="str">
        <f>IF(H111&lt;&gt;"",IF(G111="","",G111),"")</f>
        <v>ARTHUR CANDIDO SUNAO</v>
      </c>
      <c r="K111" s="92">
        <f>IF(I111&lt;&gt;"",IF(I113&lt;&gt;"",SMALL(I111:J113,1),""),"")</f>
        <v>0</v>
      </c>
      <c r="L111" s="27"/>
      <c r="O111" s="24"/>
      <c r="P111" s="25"/>
      <c r="Q111" s="26"/>
      <c r="R111" s="26" t="str">
        <f>IF(Q111="","",VLOOKUP(Q111,LISTAS!$F$5:$H$301,2,0))</f>
        <v/>
      </c>
      <c r="S111" s="26" t="str">
        <f>IF(Q111="","",VLOOKUP(Q111,LISTAS!$F$5:$I$301,4,0))</f>
        <v/>
      </c>
      <c r="T111" s="26"/>
      <c r="U111" s="26"/>
    </row>
    <row r="112" spans="2:21" ht="18" customHeight="1" thickBot="1" x14ac:dyDescent="0.3">
      <c r="B112" s="60"/>
      <c r="C112" s="90"/>
      <c r="D112" s="74"/>
      <c r="E112" s="76"/>
      <c r="F112" s="74"/>
      <c r="G112" s="86" t="str">
        <f>IF(G111="","",VLOOKUP(G111,LISTAS!$F$5:$H$301,2,0))</f>
        <v>COLEGIO HARMONIA</v>
      </c>
      <c r="H112" s="132"/>
      <c r="I112" s="66"/>
      <c r="J112" s="62"/>
      <c r="K112" s="92"/>
      <c r="L112" s="27"/>
      <c r="O112" s="24"/>
      <c r="P112" s="25"/>
      <c r="Q112" s="26"/>
      <c r="R112" s="26" t="str">
        <f>IF(Q112="","",VLOOKUP(Q112,LISTAS!$F$5:$H$301,2,0))</f>
        <v/>
      </c>
      <c r="S112" s="26" t="str">
        <f>IF(Q112="","",VLOOKUP(Q112,LISTAS!$F$5:$I$301,4,0))</f>
        <v/>
      </c>
      <c r="T112" s="26"/>
      <c r="U112" s="26"/>
    </row>
    <row r="113" spans="2:22" ht="18" customHeight="1" x14ac:dyDescent="0.25">
      <c r="B113" s="60"/>
      <c r="C113" s="90"/>
      <c r="D113" s="74"/>
      <c r="E113" s="76"/>
      <c r="F113" s="77"/>
      <c r="G113" s="85" t="str">
        <f>IF(D116&lt;&gt;"",IF(D118&lt;&gt;"",IF(D116=D118,"",IF(D116&gt;D118,C116,C118)),""),"")</f>
        <v>FELIPE MOMBELLI DA SILVA</v>
      </c>
      <c r="H113" s="131">
        <v>0</v>
      </c>
      <c r="I113" s="66">
        <f>IF(H113&lt;&gt;"",H113,"")</f>
        <v>0</v>
      </c>
      <c r="J113" s="62" t="str">
        <f>IF(H113&lt;&gt;"",IF(G113="","",G113),"")</f>
        <v>FELIPE MOMBELLI DA SILVA</v>
      </c>
      <c r="K113" s="92" t="str">
        <f>VLOOKUP(K111,I111:J113,2,0)</f>
        <v>FELIPE MOMBELLI DA SILVA</v>
      </c>
      <c r="L113" s="27"/>
      <c r="O113" s="24"/>
      <c r="P113" s="25"/>
      <c r="Q113" s="26"/>
      <c r="R113" s="26" t="str">
        <f>IF(Q113="","",VLOOKUP(Q113,LISTAS!$F$5:$H$301,2,0))</f>
        <v/>
      </c>
      <c r="S113" s="26" t="str">
        <f>IF(Q113="","",VLOOKUP(Q113,LISTAS!$F$5:$I$301,4,0))</f>
        <v/>
      </c>
      <c r="T113" s="26"/>
      <c r="U113" s="26"/>
      <c r="V113" s="2"/>
    </row>
    <row r="114" spans="2:22" ht="18" customHeight="1" thickBot="1" x14ac:dyDescent="0.3">
      <c r="B114" s="60"/>
      <c r="C114" s="90"/>
      <c r="D114" s="74"/>
      <c r="E114" s="76"/>
      <c r="F114" s="74"/>
      <c r="G114" s="86" t="str">
        <f>IF(G113="","",VLOOKUP(G113,LISTAS!$F$5:$H$301,2,0))</f>
        <v>COLÉGIO ATENEU</v>
      </c>
      <c r="H114" s="132"/>
      <c r="I114" s="62"/>
      <c r="J114" s="62"/>
      <c r="K114" s="92"/>
      <c r="L114" s="27"/>
      <c r="O114" s="24"/>
      <c r="P114" s="25"/>
      <c r="Q114" s="26"/>
      <c r="R114" s="26" t="str">
        <f>IF(Q114="","",VLOOKUP(Q114,LISTAS!$F$5:$H$301,2,0))</f>
        <v/>
      </c>
      <c r="S114" s="26" t="str">
        <f>IF(Q114="","",VLOOKUP(Q114,LISTAS!$F$5:$I$301,4,0))</f>
        <v/>
      </c>
      <c r="T114" s="26"/>
      <c r="U114" s="26"/>
      <c r="V114" s="2"/>
    </row>
    <row r="115" spans="2:22" ht="18" customHeight="1" thickBot="1" x14ac:dyDescent="0.3">
      <c r="B115" s="60"/>
      <c r="C115" s="90"/>
      <c r="D115" s="74"/>
      <c r="E115" s="76"/>
      <c r="F115" s="74"/>
      <c r="G115" s="90"/>
      <c r="H115" s="74"/>
      <c r="I115" s="74"/>
      <c r="J115" s="74"/>
      <c r="K115" s="90"/>
      <c r="L115" s="27"/>
      <c r="M115" s="2"/>
      <c r="N115" s="2"/>
      <c r="O115" s="24"/>
      <c r="P115" s="25"/>
      <c r="Q115" s="26"/>
      <c r="R115" s="26" t="str">
        <f>IF(Q115="","",VLOOKUP(Q115,LISTAS!$F$5:$H$301,2,0))</f>
        <v/>
      </c>
      <c r="S115" s="26" t="str">
        <f>IF(Q115="","",VLOOKUP(Q115,LISTAS!$F$5:$I$301,4,0))</f>
        <v/>
      </c>
      <c r="T115" s="26"/>
      <c r="U115" s="26"/>
    </row>
    <row r="116" spans="2:22" ht="18" customHeight="1" x14ac:dyDescent="0.25">
      <c r="B116" s="133">
        <v>18</v>
      </c>
      <c r="C116" s="85" t="s">
        <v>89</v>
      </c>
      <c r="D116" s="131">
        <v>1</v>
      </c>
      <c r="E116" s="65">
        <f>IF(D116&lt;&gt;"",D116,"")</f>
        <v>1</v>
      </c>
      <c r="F116" s="62" t="str">
        <f>IF(D116&lt;&gt;"",IF(C116="","",C116),"")</f>
        <v>FELIPE MOMBELLI DA SILVA</v>
      </c>
      <c r="G116" s="92">
        <f>IF(E116&lt;&gt;"",IF(E118&lt;&gt;"",SMALL(E116:F118,1),""),"")</f>
        <v>0</v>
      </c>
      <c r="H116" s="74"/>
      <c r="I116" s="74"/>
      <c r="J116" s="74"/>
      <c r="K116" s="90"/>
      <c r="L116" s="27"/>
      <c r="M116" s="2"/>
      <c r="N116" s="2"/>
      <c r="O116" s="24"/>
      <c r="P116" s="25"/>
      <c r="Q116" s="26"/>
      <c r="R116" s="26" t="str">
        <f>IF(Q116="","",VLOOKUP(Q116,LISTAS!$F$5:$H$301,2,0))</f>
        <v/>
      </c>
      <c r="S116" s="26" t="str">
        <f>IF(Q116="","",VLOOKUP(Q116,LISTAS!$F$5:$I$301,4,0))</f>
        <v/>
      </c>
      <c r="T116" s="26"/>
      <c r="U116" s="26"/>
    </row>
    <row r="117" spans="2:22" ht="18" customHeight="1" thickBot="1" x14ac:dyDescent="0.3">
      <c r="B117" s="133"/>
      <c r="C117" s="86" t="str">
        <f>IF(C116="","",VLOOKUP(C116,LISTAS!$F$5:$H$301,2,0))</f>
        <v>COLÉGIO ATENEU</v>
      </c>
      <c r="D117" s="132"/>
      <c r="E117" s="66"/>
      <c r="F117" s="62"/>
      <c r="G117" s="92"/>
      <c r="H117" s="74"/>
      <c r="I117" s="74"/>
      <c r="J117" s="74"/>
      <c r="K117" s="90"/>
      <c r="L117" s="27"/>
      <c r="O117" s="24"/>
      <c r="P117" s="25"/>
      <c r="Q117" s="26"/>
      <c r="R117" s="26" t="str">
        <f>IF(Q117="","",VLOOKUP(Q117,LISTAS!$F$5:$H$301,2,0))</f>
        <v/>
      </c>
      <c r="S117" s="26" t="str">
        <f>IF(Q117="","",VLOOKUP(Q117,LISTAS!$F$5:$I$301,4,0))</f>
        <v/>
      </c>
      <c r="T117" s="26"/>
      <c r="U117" s="26"/>
    </row>
    <row r="118" spans="2:22" ht="18" customHeight="1" x14ac:dyDescent="0.25">
      <c r="B118" s="133">
        <v>23</v>
      </c>
      <c r="C118" s="85" t="s">
        <v>125</v>
      </c>
      <c r="D118" s="131">
        <v>0</v>
      </c>
      <c r="E118" s="66">
        <f>IF(D118&lt;&gt;"",D118,"")</f>
        <v>0</v>
      </c>
      <c r="F118" s="62" t="str">
        <f>IF(D118&lt;&gt;"",IF(C118="","",C118),"")</f>
        <v>JUAN ANTONIO BENEDUZZI BUENO</v>
      </c>
      <c r="G118" s="92" t="str">
        <f>VLOOKUP(G116,E116:F118,2,0)</f>
        <v>JUAN ANTONIO BENEDUZZI BUENO</v>
      </c>
      <c r="H118" s="74"/>
      <c r="I118" s="74"/>
      <c r="J118" s="74"/>
      <c r="K118" s="90"/>
      <c r="L118" s="27"/>
      <c r="O118" s="24"/>
      <c r="P118" s="25"/>
      <c r="Q118" s="26"/>
      <c r="R118" s="26" t="str">
        <f>IF(Q118="","",VLOOKUP(Q118,LISTAS!$F$5:$H$301,2,0))</f>
        <v/>
      </c>
      <c r="S118" s="26" t="str">
        <f>IF(Q118="","",VLOOKUP(Q118,LISTAS!$F$5:$I$301,4,0))</f>
        <v/>
      </c>
      <c r="T118" s="26"/>
      <c r="U118" s="26"/>
    </row>
    <row r="119" spans="2:22" ht="18" customHeight="1" thickBot="1" x14ac:dyDescent="0.3">
      <c r="B119" s="133"/>
      <c r="C119" s="86" t="str">
        <f>IF(C118="","",VLOOKUP(C118,LISTAS!$F$5:$H$301,2,0))</f>
        <v>COLÉGIO ARBOS - SÃO CAETANO DO SUL</v>
      </c>
      <c r="D119" s="132"/>
      <c r="E119" s="62"/>
      <c r="F119" s="62"/>
      <c r="G119" s="92"/>
      <c r="H119" s="74"/>
      <c r="I119" s="74"/>
      <c r="J119" s="74"/>
      <c r="K119" s="90"/>
      <c r="L119" s="78"/>
      <c r="O119" s="24"/>
      <c r="P119" s="25"/>
      <c r="Q119" s="26"/>
      <c r="R119" s="26" t="str">
        <f>IF(Q119="","",VLOOKUP(Q119,LISTAS!$F$5:$H$301,2,0))</f>
        <v/>
      </c>
      <c r="S119" s="26" t="str">
        <f>IF(Q119="","",VLOOKUP(Q119,LISTAS!$F$5:$I$301,4,0))</f>
        <v/>
      </c>
      <c r="T119" s="26"/>
      <c r="U119" s="26"/>
    </row>
    <row r="120" spans="2:22" ht="18" customHeight="1" x14ac:dyDescent="0.25">
      <c r="B120" s="60"/>
      <c r="C120" s="90"/>
      <c r="D120" s="74"/>
      <c r="E120" s="74"/>
      <c r="F120" s="74"/>
      <c r="G120" s="90"/>
      <c r="H120" s="74"/>
      <c r="I120" s="74"/>
      <c r="J120" s="74"/>
      <c r="K120" s="90"/>
      <c r="L120" s="78"/>
      <c r="O120" s="24"/>
      <c r="P120" s="25"/>
      <c r="Q120" s="26"/>
      <c r="R120" s="26" t="str">
        <f>IF(Q120="","",VLOOKUP(Q120,LISTAS!$F$5:$H$301,2,0))</f>
        <v/>
      </c>
      <c r="S120" s="26" t="str">
        <f>IF(Q120="","",VLOOKUP(Q120,LISTAS!$F$5:$I$301,4,0))</f>
        <v/>
      </c>
      <c r="T120" s="26"/>
      <c r="U120" s="26"/>
    </row>
    <row r="121" spans="2:22" ht="18" customHeight="1" x14ac:dyDescent="0.25">
      <c r="B121" s="59"/>
      <c r="O121" s="2"/>
      <c r="P121" s="2"/>
      <c r="Q121" s="2"/>
      <c r="R121" s="2"/>
      <c r="S121" s="2"/>
      <c r="T121" s="2"/>
      <c r="U121" s="2"/>
    </row>
    <row r="122" spans="2:22" ht="18" customHeight="1" x14ac:dyDescent="0.25">
      <c r="B122" s="59"/>
    </row>
    <row r="123" spans="2:22" ht="18" customHeight="1" x14ac:dyDescent="0.25">
      <c r="B123" s="59"/>
    </row>
    <row r="124" spans="2:22" ht="18" customHeight="1" x14ac:dyDescent="0.25">
      <c r="B124" s="59"/>
    </row>
    <row r="125" spans="2:22" ht="18" customHeight="1" x14ac:dyDescent="0.25">
      <c r="B125" s="59"/>
    </row>
    <row r="126" spans="2:22" ht="18" customHeight="1" x14ac:dyDescent="0.25">
      <c r="B126" s="59"/>
    </row>
    <row r="127" spans="2:22" ht="18" customHeight="1" x14ac:dyDescent="0.25">
      <c r="B127" s="59"/>
    </row>
    <row r="128" spans="2:22" ht="18" customHeight="1" x14ac:dyDescent="0.25">
      <c r="B128" s="59"/>
    </row>
    <row r="129" spans="2:12" ht="18" customHeight="1" x14ac:dyDescent="0.25">
      <c r="B129" s="59"/>
    </row>
    <row r="130" spans="2:12" ht="18" customHeight="1" x14ac:dyDescent="0.25">
      <c r="B130" s="59"/>
    </row>
    <row r="131" spans="2:12" ht="18" customHeight="1" x14ac:dyDescent="0.25">
      <c r="B131" s="59"/>
    </row>
    <row r="132" spans="2:12" ht="18" customHeight="1" x14ac:dyDescent="0.25">
      <c r="B132" s="59"/>
    </row>
    <row r="133" spans="2:12" ht="18" customHeight="1" x14ac:dyDescent="0.25">
      <c r="B133" s="59"/>
    </row>
    <row r="134" spans="2:12" ht="18" customHeight="1" x14ac:dyDescent="0.25">
      <c r="B134" s="59"/>
      <c r="C134" s="33"/>
      <c r="D134" s="2"/>
      <c r="E134" s="2"/>
      <c r="F134" s="2"/>
      <c r="G134" s="33"/>
      <c r="H134" s="2"/>
      <c r="I134" s="2"/>
      <c r="J134" s="2"/>
      <c r="K134" s="33"/>
      <c r="L134" s="2"/>
    </row>
    <row r="135" spans="2:12" ht="18" customHeight="1" x14ac:dyDescent="0.25">
      <c r="B135" s="59"/>
      <c r="C135" s="33"/>
      <c r="D135" s="2"/>
      <c r="E135" s="2"/>
      <c r="F135" s="2"/>
      <c r="G135" s="33"/>
      <c r="H135" s="2"/>
      <c r="I135" s="2"/>
      <c r="J135" s="2"/>
      <c r="K135" s="33"/>
      <c r="L135" s="2"/>
    </row>
    <row r="136" spans="2:12" ht="18" customHeight="1" x14ac:dyDescent="0.25">
      <c r="B136" s="59"/>
      <c r="C136" s="33"/>
      <c r="D136" s="2"/>
      <c r="E136" s="2"/>
      <c r="F136" s="2"/>
      <c r="G136" s="33"/>
      <c r="H136" s="2"/>
      <c r="I136" s="2"/>
      <c r="J136" s="2"/>
      <c r="K136" s="33"/>
      <c r="L136" s="2"/>
    </row>
    <row r="137" spans="2:12" ht="18" customHeight="1" x14ac:dyDescent="0.25">
      <c r="B137" s="59"/>
      <c r="C137" s="33"/>
      <c r="D137" s="2"/>
      <c r="E137" s="2"/>
      <c r="F137" s="2"/>
      <c r="G137" s="33"/>
      <c r="H137" s="2"/>
      <c r="I137" s="2"/>
      <c r="J137" s="2"/>
      <c r="K137" s="33"/>
      <c r="L137" s="2"/>
    </row>
    <row r="138" spans="2:12" ht="18" customHeight="1" x14ac:dyDescent="0.25">
      <c r="B138" s="59"/>
      <c r="C138" s="33"/>
      <c r="D138" s="2"/>
      <c r="E138" s="2"/>
      <c r="F138" s="2"/>
      <c r="G138" s="33"/>
      <c r="H138" s="2"/>
      <c r="I138" s="2"/>
      <c r="J138" s="2"/>
      <c r="K138" s="33"/>
      <c r="L138" s="2"/>
    </row>
    <row r="139" spans="2:12" ht="18" customHeight="1" x14ac:dyDescent="0.25">
      <c r="B139" s="59"/>
      <c r="C139" s="33"/>
      <c r="D139" s="2"/>
      <c r="E139" s="2"/>
      <c r="F139" s="2"/>
      <c r="G139" s="33"/>
      <c r="H139" s="2"/>
      <c r="I139" s="2"/>
      <c r="J139" s="2"/>
      <c r="K139" s="33"/>
      <c r="L139" s="2"/>
    </row>
    <row r="140" spans="2:12" ht="18" customHeight="1" x14ac:dyDescent="0.25">
      <c r="B140" s="59"/>
      <c r="C140" s="33"/>
      <c r="D140" s="2"/>
      <c r="E140" s="2"/>
      <c r="F140" s="2"/>
      <c r="G140" s="33"/>
      <c r="H140" s="2"/>
      <c r="I140" s="2"/>
      <c r="J140" s="2"/>
      <c r="K140" s="33"/>
      <c r="L140" s="2"/>
    </row>
    <row r="141" spans="2:12" ht="18" customHeight="1" x14ac:dyDescent="0.25">
      <c r="B141" s="59"/>
      <c r="C141" s="33"/>
      <c r="D141" s="2"/>
      <c r="E141" s="2"/>
      <c r="F141" s="2"/>
      <c r="G141" s="33"/>
      <c r="H141" s="2"/>
      <c r="I141" s="2"/>
      <c r="J141" s="2"/>
      <c r="K141" s="33"/>
      <c r="L141" s="2"/>
    </row>
    <row r="142" spans="2:12" ht="18" customHeight="1" x14ac:dyDescent="0.25">
      <c r="B142" s="59"/>
      <c r="C142" s="33"/>
      <c r="D142" s="2"/>
      <c r="E142" s="2"/>
      <c r="F142" s="2"/>
      <c r="G142" s="33"/>
      <c r="H142" s="2"/>
      <c r="I142" s="2"/>
      <c r="J142" s="2"/>
      <c r="K142" s="33"/>
      <c r="L142" s="2"/>
    </row>
    <row r="143" spans="2:12" ht="18" customHeight="1" x14ac:dyDescent="0.25">
      <c r="B143" s="59"/>
      <c r="C143" s="33"/>
      <c r="D143" s="2"/>
      <c r="E143" s="2"/>
      <c r="F143" s="2"/>
      <c r="G143" s="33"/>
      <c r="H143" s="2"/>
      <c r="I143" s="2"/>
      <c r="J143" s="2"/>
      <c r="K143" s="33"/>
      <c r="L143" s="2"/>
    </row>
    <row r="144" spans="2:12" ht="18" customHeight="1" x14ac:dyDescent="0.25">
      <c r="B144" s="59"/>
      <c r="C144" s="33"/>
      <c r="D144" s="2"/>
      <c r="E144" s="2"/>
      <c r="F144" s="2"/>
      <c r="G144" s="33"/>
      <c r="H144" s="2"/>
      <c r="I144" s="2"/>
      <c r="J144" s="2"/>
      <c r="K144" s="33"/>
      <c r="L144" s="2"/>
    </row>
    <row r="145" spans="2:12" ht="18" customHeight="1" x14ac:dyDescent="0.25">
      <c r="B145" s="59"/>
      <c r="C145" s="33"/>
      <c r="D145" s="2"/>
      <c r="E145" s="2"/>
      <c r="F145" s="2"/>
      <c r="G145" s="33"/>
      <c r="H145" s="2"/>
      <c r="I145" s="2"/>
      <c r="J145" s="2"/>
      <c r="K145" s="33"/>
      <c r="L145" s="2"/>
    </row>
    <row r="146" spans="2:12" ht="18" customHeight="1" x14ac:dyDescent="0.25">
      <c r="B146" s="59"/>
      <c r="C146" s="33"/>
      <c r="D146" s="2"/>
      <c r="E146" s="2"/>
      <c r="F146" s="2"/>
      <c r="G146" s="33"/>
      <c r="H146" s="2"/>
      <c r="I146" s="2"/>
      <c r="J146" s="2"/>
      <c r="K146" s="33"/>
      <c r="L146" s="2"/>
    </row>
    <row r="147" spans="2:12" ht="18" customHeight="1" x14ac:dyDescent="0.25">
      <c r="B147" s="59"/>
      <c r="C147" s="33"/>
      <c r="D147" s="2"/>
      <c r="E147" s="2"/>
      <c r="F147" s="2"/>
      <c r="G147" s="33"/>
      <c r="H147" s="2"/>
      <c r="I147" s="2"/>
      <c r="J147" s="2"/>
      <c r="K147" s="33"/>
      <c r="L147" s="2"/>
    </row>
    <row r="148" spans="2:12" ht="18" customHeight="1" x14ac:dyDescent="0.25">
      <c r="B148" s="59"/>
      <c r="C148" s="33"/>
      <c r="D148" s="2"/>
      <c r="E148" s="2"/>
      <c r="F148" s="2"/>
      <c r="G148" s="33"/>
      <c r="H148" s="2"/>
      <c r="I148" s="2"/>
      <c r="J148" s="2"/>
      <c r="K148" s="33"/>
      <c r="L148" s="2"/>
    </row>
    <row r="149" spans="2:12" ht="18" customHeight="1" x14ac:dyDescent="0.25">
      <c r="B149" s="59"/>
      <c r="C149" s="33"/>
      <c r="D149" s="2"/>
      <c r="E149" s="2"/>
      <c r="F149" s="2"/>
      <c r="G149" s="33"/>
      <c r="H149" s="2"/>
      <c r="I149" s="2"/>
      <c r="J149" s="2"/>
      <c r="K149" s="33"/>
      <c r="L149" s="2"/>
    </row>
    <row r="150" spans="2:12" ht="18" customHeight="1" x14ac:dyDescent="0.25">
      <c r="B150" s="59"/>
      <c r="C150" s="33"/>
      <c r="D150" s="2"/>
      <c r="E150" s="2"/>
      <c r="F150" s="2"/>
      <c r="G150" s="33"/>
      <c r="H150" s="2"/>
      <c r="I150" s="2"/>
      <c r="J150" s="2"/>
      <c r="K150" s="33"/>
      <c r="L150" s="2"/>
    </row>
    <row r="151" spans="2:12" ht="18" customHeight="1" x14ac:dyDescent="0.25"/>
    <row r="152" spans="2:12" ht="18" customHeight="1" x14ac:dyDescent="0.25"/>
    <row r="153" spans="2:12" ht="18" customHeight="1" x14ac:dyDescent="0.25"/>
    <row r="154" spans="2:12" ht="18" customHeight="1" x14ac:dyDescent="0.25"/>
    <row r="155" spans="2:12" ht="18" customHeight="1" x14ac:dyDescent="0.25"/>
    <row r="156" spans="2:12" ht="18" customHeight="1" x14ac:dyDescent="0.25"/>
    <row r="157" spans="2:12" ht="18" customHeight="1" x14ac:dyDescent="0.25"/>
    <row r="158" spans="2:12" ht="18" customHeight="1" x14ac:dyDescent="0.25"/>
    <row r="159" spans="2:12" ht="18" customHeight="1" x14ac:dyDescent="0.25"/>
    <row r="160" spans="2:12" ht="18" customHeight="1" x14ac:dyDescent="0.25"/>
    <row r="161" ht="18" customHeight="1" x14ac:dyDescent="0.25"/>
    <row r="162" ht="18" customHeight="1" x14ac:dyDescent="0.25"/>
  </sheetData>
  <mergeCells count="81">
    <mergeCell ref="B44:D44"/>
    <mergeCell ref="B83:D83"/>
    <mergeCell ref="B2:L4"/>
    <mergeCell ref="O2:U3"/>
    <mergeCell ref="B5:D5"/>
    <mergeCell ref="O5:P5"/>
    <mergeCell ref="B6:L6"/>
    <mergeCell ref="O6:U6"/>
    <mergeCell ref="L23:L24"/>
    <mergeCell ref="O7:P7"/>
    <mergeCell ref="B8:B9"/>
    <mergeCell ref="D8:D9"/>
    <mergeCell ref="B10:B11"/>
    <mergeCell ref="D10:D11"/>
    <mergeCell ref="H13:H14"/>
    <mergeCell ref="H33:H34"/>
    <mergeCell ref="H15:H16"/>
    <mergeCell ref="B18:B19"/>
    <mergeCell ref="D18:D19"/>
    <mergeCell ref="B20:B21"/>
    <mergeCell ref="D20:D21"/>
    <mergeCell ref="L25:L26"/>
    <mergeCell ref="B28:B29"/>
    <mergeCell ref="D28:D29"/>
    <mergeCell ref="B30:B31"/>
    <mergeCell ref="D30:D31"/>
    <mergeCell ref="H35:H36"/>
    <mergeCell ref="B38:B39"/>
    <mergeCell ref="D38:D39"/>
    <mergeCell ref="B40:B41"/>
    <mergeCell ref="D40:D41"/>
    <mergeCell ref="O45:U45"/>
    <mergeCell ref="O46:P46"/>
    <mergeCell ref="B47:B48"/>
    <mergeCell ref="D47:D48"/>
    <mergeCell ref="B49:B50"/>
    <mergeCell ref="D49:D50"/>
    <mergeCell ref="B45:L45"/>
    <mergeCell ref="H52:H53"/>
    <mergeCell ref="H54:H55"/>
    <mergeCell ref="B57:B58"/>
    <mergeCell ref="D57:D58"/>
    <mergeCell ref="B59:B60"/>
    <mergeCell ref="D59:D60"/>
    <mergeCell ref="L62:L63"/>
    <mergeCell ref="L64:L65"/>
    <mergeCell ref="B67:B68"/>
    <mergeCell ref="D67:D68"/>
    <mergeCell ref="B69:B70"/>
    <mergeCell ref="D69:D70"/>
    <mergeCell ref="H72:H73"/>
    <mergeCell ref="H74:H75"/>
    <mergeCell ref="B77:B78"/>
    <mergeCell ref="D77:D78"/>
    <mergeCell ref="B79:B80"/>
    <mergeCell ref="D79:D80"/>
    <mergeCell ref="O84:U84"/>
    <mergeCell ref="O85:P85"/>
    <mergeCell ref="B86:B87"/>
    <mergeCell ref="D86:D87"/>
    <mergeCell ref="H91:H92"/>
    <mergeCell ref="B88:B89"/>
    <mergeCell ref="D88:D89"/>
    <mergeCell ref="B84:L84"/>
    <mergeCell ref="H93:H94"/>
    <mergeCell ref="B96:B97"/>
    <mergeCell ref="D96:D97"/>
    <mergeCell ref="B98:B99"/>
    <mergeCell ref="D98:D99"/>
    <mergeCell ref="L101:L102"/>
    <mergeCell ref="L103:L104"/>
    <mergeCell ref="B106:B107"/>
    <mergeCell ref="D106:D107"/>
    <mergeCell ref="B108:B109"/>
    <mergeCell ref="D108:D109"/>
    <mergeCell ref="H111:H112"/>
    <mergeCell ref="H113:H114"/>
    <mergeCell ref="B116:B117"/>
    <mergeCell ref="D116:D117"/>
    <mergeCell ref="B118:B119"/>
    <mergeCell ref="D118:D119"/>
  </mergeCells>
  <pageMargins left="0.51181102362204722" right="0.51181102362204722" top="0.78740157480314965" bottom="0.78740157480314965" header="0.31496062992125984" footer="0.31496062992125984"/>
  <pageSetup paperSize="9" scale="65" orientation="landscape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LISTAS!$D$5:$D$6</xm:f>
          </x14:formula1>
          <xm:sqref>R5</xm:sqref>
        </x14:dataValidation>
        <x14:dataValidation type="list" allowBlank="1" showInputMessage="1" showErrorMessage="1" xr:uid="{00000000-0002-0000-0300-000001000000}">
          <x14:formula1>
            <xm:f>LISTAS!$F$5:$F$301</xm:f>
          </x14:formula1>
          <xm:sqref>C28 C118 C116 C106 C88 C86 C108 C96 C59 C79 C77 C67 C18 C10 C8 C30 C20 C98 C49 C47 C69 C57 C40 C38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>
    <tabColor rgb="FFFF66FF"/>
  </sheetPr>
  <dimension ref="B1:W162"/>
  <sheetViews>
    <sheetView showGridLines="0" topLeftCell="D4" zoomScale="85" zoomScaleNormal="85" workbookViewId="0">
      <selection activeCell="L25" sqref="L25:L26"/>
    </sheetView>
  </sheetViews>
  <sheetFormatPr defaultColWidth="25.28515625" defaultRowHeight="16.5" x14ac:dyDescent="0.25"/>
  <cols>
    <col min="1" max="1" width="1.42578125" style="1" customWidth="1"/>
    <col min="2" max="2" width="3.140625" style="55" bestFit="1" customWidth="1"/>
    <col min="3" max="3" width="38.7109375" style="1" customWidth="1"/>
    <col min="4" max="4" width="7.7109375" style="1" customWidth="1"/>
    <col min="5" max="5" width="3.7109375" style="1" customWidth="1"/>
    <col min="6" max="6" width="9" style="1" bestFit="1" customWidth="1"/>
    <col min="7" max="7" width="38.5703125" style="1" customWidth="1"/>
    <col min="8" max="8" width="7.7109375" style="1" customWidth="1"/>
    <col min="9" max="9" width="3.7109375" style="1" customWidth="1"/>
    <col min="10" max="10" width="5.7109375" style="1" bestFit="1" customWidth="1"/>
    <col min="11" max="11" width="38.7109375" style="1" customWidth="1"/>
    <col min="12" max="12" width="7.7109375" style="1" customWidth="1"/>
    <col min="13" max="13" width="2.28515625" style="19" bestFit="1" customWidth="1"/>
    <col min="14" max="14" width="1.42578125" style="16" customWidth="1"/>
    <col min="15" max="15" width="9.7109375" style="1" customWidth="1"/>
    <col min="16" max="16" width="15.5703125" style="1" customWidth="1"/>
    <col min="17" max="17" width="39" style="1" customWidth="1"/>
    <col min="18" max="16384" width="25.28515625" style="1"/>
  </cols>
  <sheetData>
    <row r="1" spans="2:23" ht="7.5" customHeight="1" x14ac:dyDescent="0.25"/>
    <row r="2" spans="2:23" s="3" customFormat="1" ht="60.75" customHeight="1" x14ac:dyDescent="0.25"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20"/>
      <c r="N2" s="21"/>
      <c r="O2" s="120"/>
      <c r="P2" s="120"/>
      <c r="Q2" s="120"/>
      <c r="R2" s="120"/>
      <c r="S2" s="120"/>
      <c r="T2" s="120"/>
      <c r="U2" s="120"/>
    </row>
    <row r="3" spans="2:23" s="3" customFormat="1" ht="60.75" customHeight="1" x14ac:dyDescent="0.25"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20"/>
      <c r="N3" s="21"/>
      <c r="O3" s="120"/>
      <c r="P3" s="120"/>
      <c r="Q3" s="120"/>
      <c r="R3" s="120"/>
      <c r="S3" s="120"/>
      <c r="T3" s="120"/>
      <c r="U3" s="120"/>
      <c r="V3" s="1"/>
      <c r="W3" s="1"/>
    </row>
    <row r="4" spans="2:23" s="3" customFormat="1" ht="13.5" customHeight="1" x14ac:dyDescent="0.25"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20"/>
      <c r="N4" s="21"/>
      <c r="O4" s="4"/>
      <c r="P4" s="4"/>
      <c r="Q4" s="4"/>
      <c r="R4" s="4"/>
      <c r="S4" s="4"/>
      <c r="T4" s="4"/>
      <c r="U4" s="4"/>
    </row>
    <row r="5" spans="2:23" s="3" customFormat="1" ht="30" customHeight="1" x14ac:dyDescent="0.25">
      <c r="B5" s="117" t="s">
        <v>29</v>
      </c>
      <c r="C5" s="117"/>
      <c r="D5" s="118"/>
      <c r="M5" s="20"/>
      <c r="N5" s="21"/>
      <c r="O5" s="121" t="s">
        <v>29</v>
      </c>
      <c r="P5" s="122"/>
      <c r="Q5" s="5" t="s">
        <v>13</v>
      </c>
      <c r="R5" s="6" t="s">
        <v>14</v>
      </c>
      <c r="T5" s="4"/>
      <c r="U5" s="4"/>
    </row>
    <row r="6" spans="2:23" ht="30" customHeight="1" x14ac:dyDescent="0.25">
      <c r="B6" s="123" t="s">
        <v>21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O6" s="123" t="s">
        <v>21</v>
      </c>
      <c r="P6" s="123"/>
      <c r="Q6" s="123"/>
      <c r="R6" s="123"/>
      <c r="S6" s="123"/>
      <c r="T6" s="123"/>
      <c r="U6" s="123"/>
    </row>
    <row r="7" spans="2:23" ht="28.5" customHeight="1" thickBot="1" x14ac:dyDescent="0.3">
      <c r="B7" s="56"/>
      <c r="C7" s="39"/>
      <c r="D7" s="54"/>
      <c r="E7" s="54"/>
      <c r="F7" s="54"/>
      <c r="G7" s="7"/>
      <c r="H7" s="7"/>
      <c r="I7" s="7"/>
      <c r="J7" s="7"/>
      <c r="K7" s="7"/>
      <c r="L7" s="8"/>
      <c r="O7" s="124" t="s">
        <v>3</v>
      </c>
      <c r="P7" s="125"/>
      <c r="Q7" s="9" t="s">
        <v>15</v>
      </c>
      <c r="R7" s="9" t="s">
        <v>0</v>
      </c>
      <c r="S7" s="9" t="s">
        <v>16</v>
      </c>
      <c r="T7" s="9" t="s">
        <v>17</v>
      </c>
      <c r="U7" s="9" t="s">
        <v>18</v>
      </c>
    </row>
    <row r="8" spans="2:23" ht="18" customHeight="1" x14ac:dyDescent="0.25">
      <c r="B8" s="116">
        <v>1</v>
      </c>
      <c r="C8" s="69" t="s">
        <v>169</v>
      </c>
      <c r="D8" s="114">
        <v>1</v>
      </c>
      <c r="E8" s="39">
        <f>IF(D8&lt;&gt;"",D8,"")</f>
        <v>1</v>
      </c>
      <c r="F8" s="39" t="str">
        <f>IF(D8&lt;&gt;"",IF(C8="","",C8),"")</f>
        <v>NICOLE PAZ ESTANISLAU</v>
      </c>
      <c r="G8" s="39">
        <f>IF(E8&lt;&gt;"",IF(E10&lt;&gt;"",SMALL(E8:F10,1),""),"")</f>
        <v>0</v>
      </c>
      <c r="H8" s="10"/>
      <c r="I8" s="10"/>
      <c r="J8" s="10"/>
      <c r="K8" s="10"/>
      <c r="L8" s="14"/>
      <c r="O8" s="11">
        <f>IF(Q8&lt;&gt;"",1,"")</f>
        <v>1</v>
      </c>
      <c r="P8" s="12" t="str">
        <f>IF(O8&lt;&gt;"","LUGAR","")</f>
        <v>LUGAR</v>
      </c>
      <c r="Q8" s="13" t="str">
        <f>IF(L23&lt;&gt;"",IF(L25&lt;&gt;"",IF(L23=L25,"",IF(L23&gt;L25,K23,K25)),""),"")</f>
        <v>NICOLE PAZ ESTANISLAU</v>
      </c>
      <c r="R8" s="13" t="str">
        <f>IF(Q8="","",VLOOKUP(Q8,LISTAS!$F$5:$H$301,2,0))</f>
        <v>COLÉGIO ARBOS - SANTO ANDRÉ</v>
      </c>
      <c r="S8" s="13">
        <f>IF(Q8="","",VLOOKUP(Q8,LISTAS!$F$5:$I$301,4,0))</f>
        <v>0</v>
      </c>
      <c r="T8" s="13">
        <f t="shared" ref="T8:T42" si="0">IF(O8="","",IF(O8=1,400,IF(O8=2,340,IF(O8=3,300,IF(O8=4,280,IF(O8=5,270,IF(O8=6,260,IF(O8=7,250,IF(O8=8,240,IF(O8=9,200,IF(O8=10,200,IF(O8=11,200,IF(O8=12,200,IF(O8=13,200,IF(O8=14,200,IF(O8=15,200,IF(O8=16,200,IF(O8&gt;16,"",""))))))))))))))))))</f>
        <v>400</v>
      </c>
      <c r="U8" s="13">
        <f>IF(O8="","",IF($R$5="NÃO","",IF(O8=1,400,IF(O8=2,340,IF(O8=3,300,IF(O8=4,280,IF(O8=5,270,IF(O8=6,260,IF(O8=7,250,IF(O8=8,240,IF(O8=9,200,IF(O8=10,200,IF(O8=11,200,IF(O8=12,200,IF(O8=13,200,IF(O8=14,200,IF(O8=15,200,IF(O8=16,200,IF(O8&gt;16,"","")))))))))))))))))))</f>
        <v>400</v>
      </c>
    </row>
    <row r="9" spans="2:23" ht="18" customHeight="1" thickBot="1" x14ac:dyDescent="0.3">
      <c r="B9" s="116"/>
      <c r="C9" s="68" t="str">
        <f>IF(C8="","",VLOOKUP(C8,LISTAS!$F$5:$H$301,2,0))</f>
        <v>COLÉGIO ARBOS - SANTO ANDRÉ</v>
      </c>
      <c r="D9" s="115"/>
      <c r="E9" s="39"/>
      <c r="F9" s="39"/>
      <c r="G9" s="39"/>
      <c r="H9" s="10"/>
      <c r="I9" s="10"/>
      <c r="J9" s="10"/>
      <c r="K9" s="10"/>
      <c r="L9" s="14"/>
      <c r="O9" s="11">
        <f>IF(Q9&lt;&gt;"",1+COUNTIF(O8,"1"),"")</f>
        <v>2</v>
      </c>
      <c r="P9" s="12" t="str">
        <f t="shared" ref="P9:P23" si="1">IF(O9&lt;&gt;"","LUGAR","")</f>
        <v>LUGAR</v>
      </c>
      <c r="Q9" s="13" t="str">
        <f>IF(L23&lt;&gt;"",IF(L25&lt;&gt;"",IF(L23=L25,"",IF(L23&lt;L25,K23,K25)),""),"")</f>
        <v xml:space="preserve">LAILA RACHID </v>
      </c>
      <c r="R9" s="13" t="str">
        <f>IF(Q9="","",VLOOKUP(Q9,LISTAS!$F$5:$H$301,2,0))</f>
        <v>LICEU JARDIM</v>
      </c>
      <c r="S9" s="13">
        <f>IF(Q9="","",VLOOKUP(Q9,LISTAS!$F$5:$I$301,4,0))</f>
        <v>0</v>
      </c>
      <c r="T9" s="13">
        <f t="shared" si="0"/>
        <v>340</v>
      </c>
      <c r="U9" s="13">
        <f t="shared" ref="U9:U42" si="2">IF(O9="","",IF($R$5="NÃO","",IF(O9=1,400,IF(O9=2,340,IF(O9=3,300,IF(O9=4,280,IF(O9=5,270,IF(O9=6,260,IF(O9=7,250,IF(O9=8,240,IF(O9=9,200,IF(O9=10,200,IF(O9=11,200,IF(O9=12,200,IF(O9=13,200,IF(O9=14,200,IF(O9=15,200,IF(O9=16,200,IF(O9&gt;16,"","")))))))))))))))))))</f>
        <v>340</v>
      </c>
    </row>
    <row r="10" spans="2:23" ht="18" customHeight="1" x14ac:dyDescent="0.25">
      <c r="B10" s="113">
        <v>8</v>
      </c>
      <c r="C10" s="69"/>
      <c r="D10" s="114">
        <v>0</v>
      </c>
      <c r="E10" s="40">
        <f>IF(D10&lt;&gt;"",D10,"")</f>
        <v>0</v>
      </c>
      <c r="F10" s="39" t="str">
        <f>IF(D10&lt;&gt;"",IF(C10="","",C10),"")</f>
        <v/>
      </c>
      <c r="G10" s="39" t="str">
        <f>VLOOKUP(G8,E8:F10,2,0)</f>
        <v/>
      </c>
      <c r="H10" s="10"/>
      <c r="I10" s="10"/>
      <c r="J10" s="10"/>
      <c r="K10" s="10"/>
      <c r="L10" s="14"/>
      <c r="O10" s="11">
        <f>IF(Q10&lt;&gt;"",1+COUNTIF(O8:O9,"1")+COUNTIF(O8:O9,"2"),"")</f>
        <v>3</v>
      </c>
      <c r="P10" s="12" t="str">
        <f t="shared" si="1"/>
        <v>LUGAR</v>
      </c>
      <c r="Q10" s="17" t="str">
        <f>IF(Q8&lt;&gt;"",IF(G13=Q8,G15,IF(G15=Q8,G13,IF(G33=Q8,G35,IF(G35=Q8,G33)))),"")</f>
        <v>MARINA ROSA</v>
      </c>
      <c r="R10" s="13" t="str">
        <f>IF(Q10="","",VLOOKUP(Q10,LISTAS!$F$5:$H$301,2,0))</f>
        <v>LICEU JARDIM</v>
      </c>
      <c r="S10" s="13">
        <f>IF(Q10="","",VLOOKUP(Q10,LISTAS!$F$5:$I$301,4,0))</f>
        <v>0</v>
      </c>
      <c r="T10" s="13">
        <f t="shared" si="0"/>
        <v>300</v>
      </c>
      <c r="U10" s="13">
        <f t="shared" si="2"/>
        <v>300</v>
      </c>
    </row>
    <row r="11" spans="2:23" ht="18" customHeight="1" thickBot="1" x14ac:dyDescent="0.3">
      <c r="B11" s="113"/>
      <c r="C11" s="68" t="str">
        <f>IF(C10="","",VLOOKUP(C10,LISTAS!$F$5:$H$301,2,0))</f>
        <v/>
      </c>
      <c r="D11" s="115"/>
      <c r="E11" s="41"/>
      <c r="F11" s="39"/>
      <c r="G11" s="39"/>
      <c r="H11" s="10"/>
      <c r="I11" s="10"/>
      <c r="J11" s="10"/>
      <c r="K11" s="10"/>
      <c r="L11" s="14"/>
      <c r="O11" s="11">
        <f>IF(Q11&lt;&gt;"",1+COUNTIF(O8:O10,"1")+COUNTIF(O8:O10,"2")+COUNTIF(O8:O10,"3"),"")</f>
        <v>4</v>
      </c>
      <c r="P11" s="12" t="str">
        <f t="shared" si="1"/>
        <v>LUGAR</v>
      </c>
      <c r="Q11" s="17" t="str">
        <f>IF(Q9&lt;&gt;"",IF(G13=Q9,G15,IF(G15=Q9,G13,IF(G33=Q9,G35,IF(G35=Q9,G33)))),"")</f>
        <v>ISABELA YOSHIE IWAMURA CERNACH</v>
      </c>
      <c r="R11" s="13" t="str">
        <f>IF(Q11="","",VLOOKUP(Q11,LISTAS!$F$5:$H$301,2,0))</f>
        <v>COLEGIO HARMONIA</v>
      </c>
      <c r="S11" s="13">
        <f>IF(Q11="","",VLOOKUP(Q11,LISTAS!$F$5:$I$301,4,0))</f>
        <v>0</v>
      </c>
      <c r="T11" s="13">
        <f t="shared" si="0"/>
        <v>280</v>
      </c>
      <c r="U11" s="13">
        <f t="shared" si="2"/>
        <v>280</v>
      </c>
    </row>
    <row r="12" spans="2:23" ht="18" customHeight="1" thickBot="1" x14ac:dyDescent="0.3">
      <c r="B12" s="57"/>
      <c r="C12" s="39"/>
      <c r="D12" s="39"/>
      <c r="E12" s="41"/>
      <c r="F12" s="39"/>
      <c r="G12" s="39"/>
      <c r="H12" s="10"/>
      <c r="I12" s="10"/>
      <c r="J12" s="10"/>
      <c r="K12" s="10"/>
      <c r="L12" s="14"/>
      <c r="O12" s="11">
        <f>IF(Q12&lt;&gt;"",1+COUNTIF(O8:O11,"1")+COUNTIF(O8:O11,"2")+COUNTIF(O8:O11,"3")+COUNTIF(O8:O11,"4"),"")</f>
        <v>5</v>
      </c>
      <c r="P12" s="12" t="str">
        <f t="shared" si="1"/>
        <v>LUGAR</v>
      </c>
      <c r="Q12" s="17">
        <f>IF(Q8&lt;&gt;"",IF(C8=Q8,C10,IF(C10=Q8,C8,IF(C18=Q8,C20,IF(C20=Q8,C18,IF(C28=Q8,C30,IF(C30=Q8,C28,IF(C38=Q8,C40,IF(C40=Q8,C38)))))))),"")</f>
        <v>0</v>
      </c>
      <c r="R12" s="13" t="e">
        <f>IF(Q12="","",VLOOKUP(Q12,LISTAS!$F$5:$H$301,2,0))</f>
        <v>#N/A</v>
      </c>
      <c r="S12" s="13" t="e">
        <f>IF(Q12="","",VLOOKUP(Q12,LISTAS!$F$5:$I$301,4,0))</f>
        <v>#N/A</v>
      </c>
      <c r="T12" s="13">
        <f t="shared" si="0"/>
        <v>270</v>
      </c>
      <c r="U12" s="13">
        <f t="shared" si="2"/>
        <v>270</v>
      </c>
    </row>
    <row r="13" spans="2:23" ht="18" customHeight="1" x14ac:dyDescent="0.25">
      <c r="B13" s="57"/>
      <c r="C13" s="39"/>
      <c r="D13" s="39"/>
      <c r="E13" s="41"/>
      <c r="F13" s="39"/>
      <c r="G13" s="69" t="str">
        <f>IF(D8&lt;&gt;"",IF(D10&lt;&gt;"",IF(D8=D10,"",IF(D8&gt;D10,C8,C10)),""),"")</f>
        <v>NICOLE PAZ ESTANISLAU</v>
      </c>
      <c r="H13" s="114">
        <v>1</v>
      </c>
      <c r="I13" s="39">
        <f>IF(H13&lt;&gt;"",H13,"")</f>
        <v>1</v>
      </c>
      <c r="J13" s="39" t="str">
        <f>IF(H13&lt;&gt;"",IF(G13="","",G13),"")</f>
        <v>NICOLE PAZ ESTANISLAU</v>
      </c>
      <c r="K13" s="39">
        <f>IF(I13&lt;&gt;"",IF(I15&lt;&gt;"",SMALL(I13:J15,1),""),"")</f>
        <v>0</v>
      </c>
      <c r="L13" s="14"/>
      <c r="O13" s="11">
        <f>IF(Q13&lt;&gt;"",1+COUNTIF(O8:O12,"1")+COUNTIF(O8:O12,"2")+COUNTIF(O8:O12,"3")+COUNTIF(O8:O12,"4")+COUNTIF(O8:O12,"5"),"")</f>
        <v>6</v>
      </c>
      <c r="P13" s="12" t="str">
        <f t="shared" si="1"/>
        <v>LUGAR</v>
      </c>
      <c r="Q13" s="17">
        <f>IF(Q9&lt;&gt;"",IF(C8=Q9,C10,IF(C10=Q9,C8,IF(C18=Q9,C20,IF(C20=Q9,C18,IF(C28=Q9,C30,IF(C30=Q9,C28,IF(C38=Q9,C40,IF(C40=Q9,C38)))))))),"")</f>
        <v>0</v>
      </c>
      <c r="R13" s="13" t="e">
        <f>IF(Q13="","",VLOOKUP(Q13,LISTAS!$F$5:$H$301,2,0))</f>
        <v>#N/A</v>
      </c>
      <c r="S13" s="13" t="e">
        <f>IF(Q13="","",VLOOKUP(Q13,LISTAS!$F$5:$I$301,4,0))</f>
        <v>#N/A</v>
      </c>
      <c r="T13" s="13">
        <f t="shared" si="0"/>
        <v>260</v>
      </c>
      <c r="U13" s="13">
        <f t="shared" si="2"/>
        <v>260</v>
      </c>
    </row>
    <row r="14" spans="2:23" ht="18" customHeight="1" thickBot="1" x14ac:dyDescent="0.3">
      <c r="B14" s="57"/>
      <c r="C14" s="39"/>
      <c r="D14" s="39"/>
      <c r="E14" s="41"/>
      <c r="F14" s="39"/>
      <c r="G14" s="68" t="str">
        <f>IF(G13="","",VLOOKUP(G13,LISTAS!$F$5:$H$301,2,0))</f>
        <v>COLÉGIO ARBOS - SANTO ANDRÉ</v>
      </c>
      <c r="H14" s="115"/>
      <c r="I14" s="39"/>
      <c r="J14" s="39"/>
      <c r="K14" s="39"/>
      <c r="L14" s="14"/>
      <c r="O14" s="11">
        <f>IF(Q14&lt;&gt;"",1+COUNTIF(O8:O13,"1")+COUNTIF(O8:O13,"2")+COUNTIF(O8:O13,"3")+COUNTIF(O8:O13,"4")+COUNTIF(O8:O13,"5")+COUNTIF(O8:O13,"6"),"")</f>
        <v>7</v>
      </c>
      <c r="P14" s="12" t="str">
        <f t="shared" si="1"/>
        <v>LUGAR</v>
      </c>
      <c r="Q14" s="17">
        <f>IF(Q10&lt;&gt;"",IF(C8=Q10,C10,IF(C10=Q10,C8,IF(C18=Q10,C20,IF(C20=Q10,C18,IF(C28=Q10,C30,IF(C30=Q10,C28,IF(C38=Q10,C40,IF(C40=Q10,C38)))))))),"")</f>
        <v>0</v>
      </c>
      <c r="R14" s="13" t="e">
        <f>IF(Q14="","",VLOOKUP(Q14,LISTAS!$F$5:$H$301,2,0))</f>
        <v>#N/A</v>
      </c>
      <c r="S14" s="13" t="e">
        <f>IF(Q14="","",VLOOKUP(Q14,LISTAS!$F$5:$I$301,4,0))</f>
        <v>#N/A</v>
      </c>
      <c r="T14" s="13">
        <f t="shared" si="0"/>
        <v>250</v>
      </c>
      <c r="U14" s="13">
        <f t="shared" si="2"/>
        <v>250</v>
      </c>
    </row>
    <row r="15" spans="2:23" ht="18" customHeight="1" x14ac:dyDescent="0.25">
      <c r="B15" s="57"/>
      <c r="C15" s="39"/>
      <c r="D15" s="39"/>
      <c r="E15" s="41"/>
      <c r="F15" s="42"/>
      <c r="G15" s="69" t="str">
        <f>IF(D18&lt;&gt;"",IF(D20&lt;&gt;"",IF(D18=D20,"",IF(D18&gt;D20,C18,C20)),""),"")</f>
        <v>MARINA ROSA</v>
      </c>
      <c r="H15" s="114">
        <v>0</v>
      </c>
      <c r="I15" s="40">
        <f>IF(H15&lt;&gt;"",H15,"")</f>
        <v>0</v>
      </c>
      <c r="J15" s="39" t="str">
        <f>IF(H15&lt;&gt;"",IF(G15="","",G15),"")</f>
        <v>MARINA ROSA</v>
      </c>
      <c r="K15" s="39" t="str">
        <f>VLOOKUP(K13,I13:J15,2,0)</f>
        <v>MARINA ROSA</v>
      </c>
      <c r="L15" s="14"/>
      <c r="O15" s="11">
        <f>IF(Q15&lt;&gt;"",1+COUNTIF(O8:O14,"1")+COUNTIF(O8:O14,"2")+COUNTIF(O8:O14,"3")+COUNTIF(O8:O14,"4")+COUNTIF(O8:O14,"5")+COUNTIF(O8:O14,"6")+COUNTIF(O8:O14,"7"),"")</f>
        <v>8</v>
      </c>
      <c r="P15" s="12" t="str">
        <f t="shared" si="1"/>
        <v>LUGAR</v>
      </c>
      <c r="Q15" s="17">
        <f>IF(Q11&lt;&gt;"",IF(C8=Q11,C10,IF(C10=Q11,C8,IF(C18=Q11,C20,IF(C20=Q11,C18,IF(C28=Q11,C30,IF(C30=Q11,C28,IF(C38=Q11,C40,IF(C40=Q11,C38)))))))),"")</f>
        <v>0</v>
      </c>
      <c r="R15" s="13" t="e">
        <f>IF(Q15="","",VLOOKUP(Q15,LISTAS!$F$5:$H$301,2,0))</f>
        <v>#N/A</v>
      </c>
      <c r="S15" s="13" t="e">
        <f>IF(Q15="","",VLOOKUP(Q15,LISTAS!$F$5:$I$301,4,0))</f>
        <v>#N/A</v>
      </c>
      <c r="T15" s="13">
        <f t="shared" si="0"/>
        <v>240</v>
      </c>
      <c r="U15" s="13">
        <f t="shared" si="2"/>
        <v>240</v>
      </c>
    </row>
    <row r="16" spans="2:23" ht="18" customHeight="1" thickBot="1" x14ac:dyDescent="0.3">
      <c r="B16" s="57"/>
      <c r="C16" s="39"/>
      <c r="D16" s="39"/>
      <c r="E16" s="41"/>
      <c r="F16" s="39"/>
      <c r="G16" s="68" t="str">
        <f>IF(G15="","",VLOOKUP(G15,LISTAS!$F$5:$H$301,2,0))</f>
        <v>LICEU JARDIM</v>
      </c>
      <c r="H16" s="115"/>
      <c r="I16" s="41"/>
      <c r="J16" s="39"/>
      <c r="K16" s="39"/>
      <c r="L16" s="14"/>
      <c r="O16" s="11" t="str">
        <f>IF(Q16&lt;&gt;"",1+COUNTIF(O8:O15,"1")+COUNTIF(O8:O15,"2")+COUNTIF(O8:O15,"3")+COUNTIF(O8:O15,"4")+COUNTIF(O8:O15,"5")+COUNTIF(O8:O15,"6")+COUNTIF(O8:O15,"7")+COUNTIF(O8:O15,"8"),"")</f>
        <v/>
      </c>
      <c r="P16" s="12" t="str">
        <f t="shared" si="1"/>
        <v/>
      </c>
      <c r="Q16" s="17"/>
      <c r="R16" s="13" t="str">
        <f>IF(Q16="","",VLOOKUP(Q16,LISTAS!$F$5:$H$301,2,0))</f>
        <v/>
      </c>
      <c r="S16" s="13" t="str">
        <f>IF(Q16="","",VLOOKUP(Q16,LISTAS!$F$5:$I$301,4,0))</f>
        <v/>
      </c>
      <c r="T16" s="13" t="str">
        <f t="shared" si="0"/>
        <v/>
      </c>
      <c r="U16" s="13" t="str">
        <f t="shared" si="2"/>
        <v/>
      </c>
    </row>
    <row r="17" spans="2:21" ht="18" customHeight="1" thickBot="1" x14ac:dyDescent="0.3">
      <c r="B17" s="57"/>
      <c r="C17" s="39"/>
      <c r="D17" s="39"/>
      <c r="E17" s="41"/>
      <c r="F17" s="39"/>
      <c r="G17" s="10"/>
      <c r="H17" s="10"/>
      <c r="I17" s="41"/>
      <c r="J17" s="39"/>
      <c r="K17" s="39"/>
      <c r="L17" s="14"/>
      <c r="O17" s="11" t="str">
        <f>IF(Q17&lt;&gt;"",1+COUNTIF(O8:O16,"1")+COUNTIF(O8:O16,"2")+COUNTIF(O8:O16,"3")+COUNTIF(O8:O16,"4")+COUNTIF(O8:O16,"5")+COUNTIF(O8:O16,"6")+COUNTIF(O8:O16,"7")+COUNTIF(O8:O16,"8")+COUNTIF(O8:O16,"9"),"")</f>
        <v/>
      </c>
      <c r="P17" s="12" t="str">
        <f t="shared" si="1"/>
        <v/>
      </c>
      <c r="Q17" s="17"/>
      <c r="R17" s="13" t="str">
        <f>IF(Q17="","",VLOOKUP(Q17,LISTAS!$F$5:$H$301,2,0))</f>
        <v/>
      </c>
      <c r="S17" s="13" t="str">
        <f>IF(Q17="","",VLOOKUP(Q17,LISTAS!$F$5:$I$301,4,0))</f>
        <v/>
      </c>
      <c r="T17" s="13" t="str">
        <f t="shared" si="0"/>
        <v/>
      </c>
      <c r="U17" s="13" t="str">
        <f t="shared" si="2"/>
        <v/>
      </c>
    </row>
    <row r="18" spans="2:21" ht="18" customHeight="1" x14ac:dyDescent="0.25">
      <c r="B18" s="113">
        <v>4</v>
      </c>
      <c r="C18" s="69" t="s">
        <v>158</v>
      </c>
      <c r="D18" s="114">
        <v>1</v>
      </c>
      <c r="E18" s="43">
        <f>IF(D18&lt;&gt;"",D18,"")</f>
        <v>1</v>
      </c>
      <c r="F18" s="39" t="str">
        <f>IF(D18&lt;&gt;"",IF(C18="","",C18),"")</f>
        <v>MARINA ROSA</v>
      </c>
      <c r="G18" s="39">
        <f>IF(E18&lt;&gt;"",IF(E20&lt;&gt;"",SMALL(E18:F20,1),""),"")</f>
        <v>0</v>
      </c>
      <c r="H18" s="10"/>
      <c r="I18" s="15"/>
      <c r="J18" s="10"/>
      <c r="K18" s="10"/>
      <c r="L18" s="14"/>
      <c r="O18" s="11" t="str">
        <f>IF(Q18&lt;&gt;"",1+COUNTIF(O8:O17,"1")+COUNTIF(O8:O17,"2")+COUNTIF(O8:O17,"3")+COUNTIF(O8:O17,"4")+COUNTIF(O8:O17,"5")+COUNTIF(O8:O17,"6")+COUNTIF(O8:O17,"7")+COUNTIF(O8:O17,"8")+COUNTIF(O8:O17,"9")+COUNTIF(O8:O17,"10"),"")</f>
        <v/>
      </c>
      <c r="P18" s="12" t="str">
        <f t="shared" si="1"/>
        <v/>
      </c>
      <c r="Q18" s="17"/>
      <c r="R18" s="13" t="str">
        <f>IF(Q18="","",VLOOKUP(Q18,LISTAS!$F$5:$H$301,2,0))</f>
        <v/>
      </c>
      <c r="S18" s="13" t="str">
        <f>IF(Q18="","",VLOOKUP(Q18,LISTAS!$F$5:$I$301,4,0))</f>
        <v/>
      </c>
      <c r="T18" s="13" t="str">
        <f t="shared" si="0"/>
        <v/>
      </c>
      <c r="U18" s="13" t="str">
        <f t="shared" si="2"/>
        <v/>
      </c>
    </row>
    <row r="19" spans="2:21" ht="18" customHeight="1" thickBot="1" x14ac:dyDescent="0.3">
      <c r="B19" s="113"/>
      <c r="C19" s="68" t="str">
        <f>IF(C18="","",VLOOKUP(C18,LISTAS!$F$5:$H$301,2,0))</f>
        <v>LICEU JARDIM</v>
      </c>
      <c r="D19" s="115"/>
      <c r="E19" s="44"/>
      <c r="F19" s="39"/>
      <c r="G19" s="39"/>
      <c r="H19" s="10"/>
      <c r="I19" s="15"/>
      <c r="J19" s="10"/>
      <c r="K19" s="10"/>
      <c r="L19" s="14"/>
      <c r="O19" s="11" t="str">
        <f>IF(Q19&lt;&gt;"",1+COUNTIF(O8:O18,"1")+COUNTIF(O8:O18,"2")+COUNTIF(O8:O18,"3")+COUNTIF(O8:O18,"4")+COUNTIF(O8:O18,"5")+COUNTIF(O8:O18,"6")+COUNTIF(O8:O18,"7")+COUNTIF(O8:O18,"8")+COUNTIF(O8:O18,"9")+COUNTIF(O8:O18,"10")+COUNTIF(O8:O18,"11"),"")</f>
        <v/>
      </c>
      <c r="P19" s="12" t="str">
        <f t="shared" si="1"/>
        <v/>
      </c>
      <c r="Q19" s="17"/>
      <c r="R19" s="13" t="str">
        <f>IF(Q19="","",VLOOKUP(Q19,LISTAS!$F$5:$H$301,2,0))</f>
        <v/>
      </c>
      <c r="S19" s="13" t="str">
        <f>IF(Q19="","",VLOOKUP(Q19,LISTAS!$F$5:$I$301,4,0))</f>
        <v/>
      </c>
      <c r="T19" s="13" t="str">
        <f t="shared" si="0"/>
        <v/>
      </c>
      <c r="U19" s="13" t="str">
        <f t="shared" si="2"/>
        <v/>
      </c>
    </row>
    <row r="20" spans="2:21" ht="18" customHeight="1" x14ac:dyDescent="0.25">
      <c r="B20" s="113">
        <v>5</v>
      </c>
      <c r="C20" s="69"/>
      <c r="D20" s="114">
        <v>0</v>
      </c>
      <c r="E20" s="44">
        <f>IF(D20&lt;&gt;"",D20,"")</f>
        <v>0</v>
      </c>
      <c r="F20" s="39" t="str">
        <f>IF(D20&lt;&gt;"",IF(C20="","",C20),"")</f>
        <v/>
      </c>
      <c r="G20" s="39" t="str">
        <f>VLOOKUP(G18,E18:F20,2,0)</f>
        <v/>
      </c>
      <c r="H20" s="10"/>
      <c r="I20" s="15"/>
      <c r="J20" s="10"/>
      <c r="K20" s="10"/>
      <c r="L20" s="14"/>
      <c r="N20" s="19"/>
      <c r="O20" s="11" t="str">
        <f>IF(Q20&lt;&gt;"",1+COUNTIF(O8:O19,"1")+COUNTIF(O8:O19,"2")+COUNTIF(O8:O19,"3")+COUNTIF(O8:O19,"4")+COUNTIF(O8:O19,"5")+COUNTIF(O8:O19,"6")+COUNTIF(O8:O19,"7")+COUNTIF(O8:O19,"8")+COUNTIF(O8:O19,"9")+COUNTIF(O8:O19,"10")+COUNTIF(O8:O19,"11")+COUNTIF(O8:O19,"12"),"")</f>
        <v/>
      </c>
      <c r="P20" s="12" t="str">
        <f t="shared" si="1"/>
        <v/>
      </c>
      <c r="Q20" s="17"/>
      <c r="R20" s="13" t="str">
        <f>IF(Q20="","",VLOOKUP(Q20,LISTAS!$F$5:$H$301,2,0))</f>
        <v/>
      </c>
      <c r="S20" s="13" t="str">
        <f>IF(Q20="","",VLOOKUP(Q20,LISTAS!$F$5:$I$301,4,0))</f>
        <v/>
      </c>
      <c r="T20" s="13" t="str">
        <f t="shared" si="0"/>
        <v/>
      </c>
      <c r="U20" s="13" t="str">
        <f t="shared" si="2"/>
        <v/>
      </c>
    </row>
    <row r="21" spans="2:21" ht="18" customHeight="1" thickBot="1" x14ac:dyDescent="0.3">
      <c r="B21" s="113"/>
      <c r="C21" s="68" t="str">
        <f>IF(C20="","",VLOOKUP(C20,LISTAS!$F$5:$H$301,2,0))</f>
        <v/>
      </c>
      <c r="D21" s="115"/>
      <c r="E21" s="39"/>
      <c r="F21" s="39"/>
      <c r="G21" s="39"/>
      <c r="H21" s="10"/>
      <c r="I21" s="15"/>
      <c r="J21" s="10"/>
      <c r="K21" s="10"/>
      <c r="L21" s="14"/>
      <c r="N21" s="19"/>
      <c r="O21" s="11" t="str">
        <f>IF(Q21&lt;&gt;"",1+COUNTIF(O8:O20,"1")+COUNTIF(O8:O20,"2")+COUNTIF(O8:O20,"3")+COUNTIF(O8:O20,"4")+COUNTIF(O8:O20,"5")+COUNTIF(O8:O20,"6")+COUNTIF(O8:O20,"7")+COUNTIF(O8:O20,"8")+COUNTIF(O8:O20,"9")+COUNTIF(O8:O20,"10")+COUNTIF(O8:O20,"11")+COUNTIF(O8:O20,"12")+COUNTIF(O8:O20,"13"),"")</f>
        <v/>
      </c>
      <c r="P21" s="12" t="str">
        <f t="shared" si="1"/>
        <v/>
      </c>
      <c r="Q21" s="17"/>
      <c r="R21" s="13" t="str">
        <f>IF(Q21="","",VLOOKUP(Q21,LISTAS!$F$5:$H$301,2,0))</f>
        <v/>
      </c>
      <c r="S21" s="13" t="str">
        <f>IF(Q21="","",VLOOKUP(Q21,LISTAS!$F$5:$I$301,4,0))</f>
        <v/>
      </c>
      <c r="T21" s="13" t="str">
        <f t="shared" si="0"/>
        <v/>
      </c>
      <c r="U21" s="13" t="str">
        <f t="shared" si="2"/>
        <v/>
      </c>
    </row>
    <row r="22" spans="2:21" ht="18" customHeight="1" thickBot="1" x14ac:dyDescent="0.3">
      <c r="B22" s="57"/>
      <c r="C22" s="39"/>
      <c r="D22" s="39"/>
      <c r="E22" s="39"/>
      <c r="F22" s="39"/>
      <c r="G22" s="39"/>
      <c r="H22" s="39"/>
      <c r="I22" s="41"/>
      <c r="J22" s="39"/>
      <c r="K22" s="10"/>
      <c r="L22" s="14"/>
      <c r="M22" s="16"/>
      <c r="O22" s="11" t="str">
        <f>IF(Q22&lt;&gt;"",1+COUNTIF(O8:O21,"1")+COUNTIF(O8:O21,"2")+COUNTIF(O8:O21,"3")+COUNTIF(O8:O21,"4")+COUNTIF(O8:O21,"5")+COUNTIF(O8:O21,"6")+COUNTIF(O8:O21,"7")+COUNTIF(O8:O21,"8")+COUNTIF(O8:O21,"9")+COUNTIF(O8:O21,"10")+COUNTIF(O8:O21,"11")+COUNTIF(O8:O21,"12")+COUNTIF(O8:O21,"13")+COUNTIF(O8:O21,"14"),"")</f>
        <v/>
      </c>
      <c r="P22" s="12" t="str">
        <f t="shared" si="1"/>
        <v/>
      </c>
      <c r="Q22" s="17"/>
      <c r="R22" s="13" t="str">
        <f>IF(Q22="","",VLOOKUP(Q22,LISTAS!$F$5:$H$301,2,0))</f>
        <v/>
      </c>
      <c r="S22" s="13" t="str">
        <f>IF(Q22="","",VLOOKUP(Q22,LISTAS!$F$5:$I$301,4,0))</f>
        <v/>
      </c>
      <c r="T22" s="13" t="str">
        <f t="shared" si="0"/>
        <v/>
      </c>
      <c r="U22" s="13" t="str">
        <f t="shared" si="2"/>
        <v/>
      </c>
    </row>
    <row r="23" spans="2:21" ht="18" customHeight="1" x14ac:dyDescent="0.25">
      <c r="B23" s="57"/>
      <c r="C23" s="39"/>
      <c r="D23" s="39"/>
      <c r="E23" s="39"/>
      <c r="F23" s="39"/>
      <c r="G23" s="39"/>
      <c r="H23" s="39"/>
      <c r="I23" s="41"/>
      <c r="J23" s="39"/>
      <c r="K23" s="69" t="str">
        <f>IF(H13&lt;&gt;"",IF(H15&lt;&gt;"",IF(H13=H15,"",IF(H13&gt;H15,G13,G15)),""),"")</f>
        <v>NICOLE PAZ ESTANISLAU</v>
      </c>
      <c r="L23" s="114">
        <v>1</v>
      </c>
      <c r="M23" s="16"/>
      <c r="O23" s="11" t="str">
        <f>IF(Q23&lt;&gt;"",1+COUNTIF(O8:O22,"1")+COUNTIF(O8:O22,"2")+COUNTIF(O8:O22,"3")+COUNTIF(O8:O22,"4")+COUNTIF(O8:O22,"5")+COUNTIF(O8:O22,"6")+COUNTIF(O8:O22,"7")+COUNTIF(O8:O22,"8")+COUNTIF(O8:O22,"9")+COUNTIF(O8:O22,"10")+COUNTIF(O8:O22,"11")+COUNTIF(O8:O22,"12")+COUNTIF(O8:O22,"13")+COUNTIF(O8:O22,"14")+COUNTIF(O8:O22,"15"),"")</f>
        <v/>
      </c>
      <c r="P23" s="12" t="str">
        <f t="shared" si="1"/>
        <v/>
      </c>
      <c r="Q23" s="17"/>
      <c r="R23" s="13" t="str">
        <f>IF(Q23="","",VLOOKUP(Q23,LISTAS!$F$5:$H$301,2,0))</f>
        <v/>
      </c>
      <c r="S23" s="13" t="str">
        <f>IF(Q23="","",VLOOKUP(Q23,LISTAS!$F$5:$I$301,4,0))</f>
        <v/>
      </c>
      <c r="T23" s="13" t="str">
        <f t="shared" si="0"/>
        <v/>
      </c>
      <c r="U23" s="13" t="str">
        <f t="shared" si="2"/>
        <v/>
      </c>
    </row>
    <row r="24" spans="2:21" ht="18" customHeight="1" thickBot="1" x14ac:dyDescent="0.3">
      <c r="B24" s="57"/>
      <c r="C24" s="39"/>
      <c r="D24" s="39"/>
      <c r="E24" s="39"/>
      <c r="F24" s="39"/>
      <c r="G24" s="39"/>
      <c r="H24" s="39"/>
      <c r="I24" s="41"/>
      <c r="J24" s="39"/>
      <c r="K24" s="68" t="str">
        <f>IF(K23="","",VLOOKUP(K23,LISTAS!$F$5:$H$301,2,0))</f>
        <v>COLÉGIO ARBOS - SANTO ANDRÉ</v>
      </c>
      <c r="L24" s="115"/>
      <c r="M24" s="16"/>
      <c r="O24" s="11"/>
      <c r="P24" s="12"/>
      <c r="Q24" s="13"/>
      <c r="R24" s="13" t="str">
        <f>IF(Q24="","",VLOOKUP(Q24,LISTAS!$F$5:$H$301,2,0))</f>
        <v/>
      </c>
      <c r="S24" s="13" t="str">
        <f>IF(Q24="","",VLOOKUP(Q24,LISTAS!$F$5:$I$301,4,0))</f>
        <v/>
      </c>
      <c r="T24" s="13" t="str">
        <f t="shared" si="0"/>
        <v/>
      </c>
      <c r="U24" s="13" t="str">
        <f t="shared" si="2"/>
        <v/>
      </c>
    </row>
    <row r="25" spans="2:21" ht="18" customHeight="1" x14ac:dyDescent="0.25">
      <c r="B25" s="57"/>
      <c r="C25" s="39"/>
      <c r="D25" s="39"/>
      <c r="E25" s="39"/>
      <c r="F25" s="39"/>
      <c r="G25" s="39"/>
      <c r="H25" s="39"/>
      <c r="I25" s="41"/>
      <c r="J25" s="42"/>
      <c r="K25" s="69" t="str">
        <f>IF(H33&lt;&gt;"",IF(H35&lt;&gt;"",IF(H33=H35,"",IF(H33&gt;H35,G33,G35)),""),"")</f>
        <v xml:space="preserve">LAILA RACHID </v>
      </c>
      <c r="L25" s="114">
        <v>0</v>
      </c>
      <c r="M25" s="16"/>
      <c r="O25" s="11"/>
      <c r="P25" s="12"/>
      <c r="Q25" s="13"/>
      <c r="R25" s="13" t="str">
        <f>IF(Q25="","",VLOOKUP(Q25,LISTAS!$F$5:$H$301,2,0))</f>
        <v/>
      </c>
      <c r="S25" s="13" t="str">
        <f>IF(Q25="","",VLOOKUP(Q25,LISTAS!$F$5:$I$301,4,0))</f>
        <v/>
      </c>
      <c r="T25" s="13" t="str">
        <f t="shared" si="0"/>
        <v/>
      </c>
      <c r="U25" s="13" t="str">
        <f t="shared" si="2"/>
        <v/>
      </c>
    </row>
    <row r="26" spans="2:21" ht="18" customHeight="1" thickBot="1" x14ac:dyDescent="0.3">
      <c r="B26" s="57"/>
      <c r="C26" s="39"/>
      <c r="D26" s="39"/>
      <c r="E26" s="39"/>
      <c r="F26" s="39"/>
      <c r="G26" s="39"/>
      <c r="H26" s="39"/>
      <c r="I26" s="41"/>
      <c r="J26" s="39"/>
      <c r="K26" s="68" t="str">
        <f>IF(K25="","",VLOOKUP(K25,LISTAS!$F$5:$H$301,2,0))</f>
        <v>LICEU JARDIM</v>
      </c>
      <c r="L26" s="115"/>
      <c r="N26" s="19"/>
      <c r="O26" s="11"/>
      <c r="P26" s="12"/>
      <c r="Q26" s="13"/>
      <c r="R26" s="13" t="str">
        <f>IF(Q26="","",VLOOKUP(Q26,LISTAS!$F$5:$H$301,2,0))</f>
        <v/>
      </c>
      <c r="S26" s="13" t="str">
        <f>IF(Q26="","",VLOOKUP(Q26,LISTAS!$F$5:$I$301,4,0))</f>
        <v/>
      </c>
      <c r="T26" s="13" t="str">
        <f t="shared" si="0"/>
        <v/>
      </c>
      <c r="U26" s="13" t="str">
        <f t="shared" si="2"/>
        <v/>
      </c>
    </row>
    <row r="27" spans="2:21" ht="18" customHeight="1" thickBot="1" x14ac:dyDescent="0.3">
      <c r="B27" s="57"/>
      <c r="C27" s="39"/>
      <c r="D27" s="39"/>
      <c r="E27" s="39"/>
      <c r="F27" s="39"/>
      <c r="G27" s="39"/>
      <c r="H27" s="39"/>
      <c r="I27" s="41"/>
      <c r="J27" s="39"/>
      <c r="K27" s="10"/>
      <c r="L27" s="14"/>
      <c r="O27" s="11"/>
      <c r="P27" s="12"/>
      <c r="Q27" s="13"/>
      <c r="R27" s="13" t="str">
        <f>IF(Q27="","",VLOOKUP(Q27,LISTAS!$F$5:$H$301,2,0))</f>
        <v/>
      </c>
      <c r="S27" s="13" t="str">
        <f>IF(Q27="","",VLOOKUP(Q27,LISTAS!$F$5:$I$301,4,0))</f>
        <v/>
      </c>
      <c r="T27" s="13" t="str">
        <f t="shared" si="0"/>
        <v/>
      </c>
      <c r="U27" s="13" t="str">
        <f t="shared" si="2"/>
        <v/>
      </c>
    </row>
    <row r="28" spans="2:21" ht="18" customHeight="1" x14ac:dyDescent="0.25">
      <c r="B28" s="113">
        <v>3</v>
      </c>
      <c r="C28" s="69" t="s">
        <v>111</v>
      </c>
      <c r="D28" s="114">
        <v>1</v>
      </c>
      <c r="E28" s="39">
        <f>IF(D28&lt;&gt;"",D28,"")</f>
        <v>1</v>
      </c>
      <c r="F28" s="39" t="str">
        <f>IF(D28&lt;&gt;"",IF(C28="","",C28),"")</f>
        <v>ISABELA YOSHIE IWAMURA CERNACH</v>
      </c>
      <c r="G28" s="39">
        <f>IF(E28&lt;&gt;"",IF(E30&lt;&gt;"",SMALL(E28:F30,1),""),"")</f>
        <v>0</v>
      </c>
      <c r="H28" s="10"/>
      <c r="I28" s="15"/>
      <c r="J28" s="10"/>
      <c r="K28" s="10"/>
      <c r="L28" s="14"/>
      <c r="O28" s="11"/>
      <c r="P28" s="12"/>
      <c r="Q28" s="13"/>
      <c r="R28" s="13" t="str">
        <f>IF(Q28="","",VLOOKUP(Q28,LISTAS!$F$5:$H$301,2,0))</f>
        <v/>
      </c>
      <c r="S28" s="13" t="str">
        <f>IF(Q28="","",VLOOKUP(Q28,LISTAS!$F$5:$I$301,4,0))</f>
        <v/>
      </c>
      <c r="T28" s="13" t="str">
        <f t="shared" si="0"/>
        <v/>
      </c>
      <c r="U28" s="13" t="str">
        <f t="shared" si="2"/>
        <v/>
      </c>
    </row>
    <row r="29" spans="2:21" ht="18" customHeight="1" thickBot="1" x14ac:dyDescent="0.3">
      <c r="B29" s="113"/>
      <c r="C29" s="68" t="str">
        <f>IF(C28="","",VLOOKUP(C28,LISTAS!$F$5:$H$301,2,0))</f>
        <v>COLEGIO HARMONIA</v>
      </c>
      <c r="D29" s="115"/>
      <c r="E29" s="39"/>
      <c r="F29" s="39"/>
      <c r="G29" s="39"/>
      <c r="H29" s="10"/>
      <c r="I29" s="15"/>
      <c r="J29" s="10"/>
      <c r="K29" s="10"/>
      <c r="L29" s="14"/>
      <c r="O29" s="11"/>
      <c r="P29" s="12"/>
      <c r="Q29" s="13"/>
      <c r="R29" s="13" t="str">
        <f>IF(Q29="","",VLOOKUP(Q29,LISTAS!$F$5:$H$301,2,0))</f>
        <v/>
      </c>
      <c r="S29" s="13" t="str">
        <f>IF(Q29="","",VLOOKUP(Q29,LISTAS!$F$5:$I$301,4,0))</f>
        <v/>
      </c>
      <c r="T29" s="13" t="str">
        <f t="shared" si="0"/>
        <v/>
      </c>
      <c r="U29" s="13" t="str">
        <f t="shared" si="2"/>
        <v/>
      </c>
    </row>
    <row r="30" spans="2:21" ht="18" customHeight="1" x14ac:dyDescent="0.25">
      <c r="B30" s="113">
        <v>6</v>
      </c>
      <c r="C30" s="69"/>
      <c r="D30" s="114">
        <v>0</v>
      </c>
      <c r="E30" s="40">
        <f>IF(D30&lt;&gt;"",D30,"")</f>
        <v>0</v>
      </c>
      <c r="F30" s="39" t="str">
        <f>IF(D30&lt;&gt;"",IF(C30="","",C30),"")</f>
        <v/>
      </c>
      <c r="G30" s="39" t="str">
        <f>VLOOKUP(G28,E28:F30,2,0)</f>
        <v/>
      </c>
      <c r="H30" s="10"/>
      <c r="I30" s="15"/>
      <c r="J30" s="10"/>
      <c r="K30" s="10"/>
      <c r="L30" s="14"/>
      <c r="O30" s="11"/>
      <c r="P30" s="12"/>
      <c r="Q30" s="13"/>
      <c r="R30" s="13" t="str">
        <f>IF(Q30="","",VLOOKUP(Q30,LISTAS!$F$5:$H$301,2,0))</f>
        <v/>
      </c>
      <c r="S30" s="13" t="str">
        <f>IF(Q30="","",VLOOKUP(Q30,LISTAS!$F$5:$I$301,4,0))</f>
        <v/>
      </c>
      <c r="T30" s="13" t="str">
        <f t="shared" si="0"/>
        <v/>
      </c>
      <c r="U30" s="13" t="str">
        <f t="shared" si="2"/>
        <v/>
      </c>
    </row>
    <row r="31" spans="2:21" ht="18" customHeight="1" thickBot="1" x14ac:dyDescent="0.3">
      <c r="B31" s="113"/>
      <c r="C31" s="68" t="str">
        <f>IF(C30="","",VLOOKUP(C30,LISTAS!$F$5:$H$301,2,0))</f>
        <v/>
      </c>
      <c r="D31" s="115"/>
      <c r="E31" s="41"/>
      <c r="F31" s="39"/>
      <c r="G31" s="39"/>
      <c r="H31" s="10"/>
      <c r="I31" s="15"/>
      <c r="J31" s="10"/>
      <c r="K31" s="10"/>
      <c r="L31" s="14"/>
      <c r="O31" s="11"/>
      <c r="P31" s="12"/>
      <c r="Q31" s="13"/>
      <c r="R31" s="13" t="str">
        <f>IF(Q31="","",VLOOKUP(Q31,LISTAS!$F$5:$H$301,2,0))</f>
        <v/>
      </c>
      <c r="S31" s="13" t="str">
        <f>IF(Q31="","",VLOOKUP(Q31,LISTAS!$F$5:$I$301,4,0))</f>
        <v/>
      </c>
      <c r="T31" s="13" t="str">
        <f t="shared" si="0"/>
        <v/>
      </c>
      <c r="U31" s="13" t="str">
        <f t="shared" si="2"/>
        <v/>
      </c>
    </row>
    <row r="32" spans="2:21" ht="18" customHeight="1" thickBot="1" x14ac:dyDescent="0.3">
      <c r="B32" s="57"/>
      <c r="C32" s="39"/>
      <c r="D32" s="39"/>
      <c r="E32" s="41"/>
      <c r="F32" s="39"/>
      <c r="G32" s="10"/>
      <c r="H32" s="10"/>
      <c r="I32" s="15"/>
      <c r="J32" s="10"/>
      <c r="K32" s="10"/>
      <c r="L32" s="14"/>
      <c r="O32" s="11"/>
      <c r="P32" s="12"/>
      <c r="Q32" s="13"/>
      <c r="R32" s="13" t="str">
        <f>IF(Q32="","",VLOOKUP(Q32,LISTAS!$F$5:$H$301,2,0))</f>
        <v/>
      </c>
      <c r="S32" s="13" t="str">
        <f>IF(Q32="","",VLOOKUP(Q32,LISTAS!$F$5:$I$301,4,0))</f>
        <v/>
      </c>
      <c r="T32" s="13" t="str">
        <f t="shared" si="0"/>
        <v/>
      </c>
      <c r="U32" s="13" t="str">
        <f t="shared" si="2"/>
        <v/>
      </c>
    </row>
    <row r="33" spans="2:21" ht="18" customHeight="1" x14ac:dyDescent="0.25">
      <c r="B33" s="57"/>
      <c r="C33" s="39"/>
      <c r="D33" s="39"/>
      <c r="E33" s="41"/>
      <c r="F33" s="39"/>
      <c r="G33" s="69" t="str">
        <f>IF(D28&lt;&gt;"",IF(D30&lt;&gt;"",IF(D28=D30,"",IF(D28&gt;D30,C28,C30)),""),"")</f>
        <v>ISABELA YOSHIE IWAMURA CERNACH</v>
      </c>
      <c r="H33" s="114">
        <v>0</v>
      </c>
      <c r="I33" s="43">
        <f>IF(H33&lt;&gt;"",H33,"")</f>
        <v>0</v>
      </c>
      <c r="J33" s="39" t="str">
        <f>IF(H33&lt;&gt;"",IF(G33="","",G33),"")</f>
        <v>ISABELA YOSHIE IWAMURA CERNACH</v>
      </c>
      <c r="K33" s="39">
        <f>IF(I33&lt;&gt;"",IF(I35&lt;&gt;"",SMALL(I33:J35,1),""),"")</f>
        <v>0</v>
      </c>
      <c r="L33" s="14"/>
      <c r="O33" s="11"/>
      <c r="P33" s="12"/>
      <c r="Q33" s="13"/>
      <c r="R33" s="13" t="str">
        <f>IF(Q33="","",VLOOKUP(Q33,LISTAS!$F$5:$H$301,2,0))</f>
        <v/>
      </c>
      <c r="S33" s="13" t="str">
        <f>IF(Q33="","",VLOOKUP(Q33,LISTAS!$F$5:$I$301,4,0))</f>
        <v/>
      </c>
      <c r="T33" s="13" t="str">
        <f t="shared" si="0"/>
        <v/>
      </c>
      <c r="U33" s="13" t="str">
        <f t="shared" si="2"/>
        <v/>
      </c>
    </row>
    <row r="34" spans="2:21" ht="18" customHeight="1" thickBot="1" x14ac:dyDescent="0.3">
      <c r="B34" s="57"/>
      <c r="C34" s="39"/>
      <c r="D34" s="39"/>
      <c r="E34" s="41"/>
      <c r="F34" s="39"/>
      <c r="G34" s="68" t="str">
        <f>IF(G33="","",VLOOKUP(G33,LISTAS!$F$5:$H$301,2,0))</f>
        <v>COLEGIO HARMONIA</v>
      </c>
      <c r="H34" s="115"/>
      <c r="I34" s="44"/>
      <c r="J34" s="39"/>
      <c r="K34" s="39"/>
      <c r="L34" s="14"/>
      <c r="O34" s="11"/>
      <c r="P34" s="12"/>
      <c r="Q34" s="13"/>
      <c r="R34" s="13" t="str">
        <f>IF(Q34="","",VLOOKUP(Q34,LISTAS!$F$5:$H$301,2,0))</f>
        <v/>
      </c>
      <c r="S34" s="13" t="str">
        <f>IF(Q34="","",VLOOKUP(Q34,LISTAS!$F$5:$I$301,4,0))</f>
        <v/>
      </c>
      <c r="T34" s="13" t="str">
        <f t="shared" si="0"/>
        <v/>
      </c>
      <c r="U34" s="13" t="str">
        <f t="shared" si="2"/>
        <v/>
      </c>
    </row>
    <row r="35" spans="2:21" ht="18" customHeight="1" x14ac:dyDescent="0.25">
      <c r="B35" s="57"/>
      <c r="C35" s="39"/>
      <c r="D35" s="39"/>
      <c r="E35" s="41"/>
      <c r="F35" s="42"/>
      <c r="G35" s="69" t="str">
        <f>IF(D38&lt;&gt;"",IF(D40&lt;&gt;"",IF(D38=D40,"",IF(D38&gt;D40,C38,C40)),""),"")</f>
        <v xml:space="preserve">LAILA RACHID </v>
      </c>
      <c r="H35" s="114">
        <v>1</v>
      </c>
      <c r="I35" s="44">
        <f>IF(H35&lt;&gt;"",H35,"")</f>
        <v>1</v>
      </c>
      <c r="J35" s="39" t="str">
        <f>IF(H35&lt;&gt;"",IF(G35="","",G35),"")</f>
        <v xml:space="preserve">LAILA RACHID </v>
      </c>
      <c r="K35" s="39" t="str">
        <f>VLOOKUP(K33,I33:J35,2,0)</f>
        <v>ISABELA YOSHIE IWAMURA CERNACH</v>
      </c>
      <c r="L35" s="14"/>
      <c r="O35" s="11"/>
      <c r="P35" s="12"/>
      <c r="Q35" s="13"/>
      <c r="R35" s="13" t="str">
        <f>IF(Q35="","",VLOOKUP(Q35,LISTAS!$F$5:$H$301,2,0))</f>
        <v/>
      </c>
      <c r="S35" s="13" t="str">
        <f>IF(Q35="","",VLOOKUP(Q35,LISTAS!$F$5:$I$301,4,0))</f>
        <v/>
      </c>
      <c r="T35" s="13" t="str">
        <f t="shared" si="0"/>
        <v/>
      </c>
      <c r="U35" s="13" t="str">
        <f t="shared" si="2"/>
        <v/>
      </c>
    </row>
    <row r="36" spans="2:21" ht="18" customHeight="1" thickBot="1" x14ac:dyDescent="0.3">
      <c r="B36" s="57"/>
      <c r="C36" s="39"/>
      <c r="D36" s="39"/>
      <c r="E36" s="41"/>
      <c r="F36" s="39"/>
      <c r="G36" s="68" t="str">
        <f>IF(G35="","",VLOOKUP(G35,LISTAS!$F$5:$H$301,2,0))</f>
        <v>LICEU JARDIM</v>
      </c>
      <c r="H36" s="115"/>
      <c r="I36" s="39"/>
      <c r="J36" s="39"/>
      <c r="K36" s="39"/>
      <c r="L36" s="14"/>
      <c r="O36" s="11"/>
      <c r="P36" s="12"/>
      <c r="Q36" s="13"/>
      <c r="R36" s="13" t="str">
        <f>IF(Q36="","",VLOOKUP(Q36,LISTAS!$F$5:$H$301,2,0))</f>
        <v/>
      </c>
      <c r="S36" s="13" t="str">
        <f>IF(Q36="","",VLOOKUP(Q36,LISTAS!$F$5:$I$301,4,0))</f>
        <v/>
      </c>
      <c r="T36" s="13" t="str">
        <f t="shared" si="0"/>
        <v/>
      </c>
      <c r="U36" s="13" t="str">
        <f t="shared" si="2"/>
        <v/>
      </c>
    </row>
    <row r="37" spans="2:21" ht="18" customHeight="1" thickBot="1" x14ac:dyDescent="0.3">
      <c r="B37" s="57"/>
      <c r="C37" s="39"/>
      <c r="D37" s="39"/>
      <c r="E37" s="41"/>
      <c r="F37" s="39"/>
      <c r="G37" s="39"/>
      <c r="H37" s="39"/>
      <c r="I37" s="39"/>
      <c r="J37" s="39"/>
      <c r="K37" s="39"/>
      <c r="L37" s="14"/>
      <c r="O37" s="11"/>
      <c r="P37" s="12"/>
      <c r="Q37" s="13"/>
      <c r="R37" s="13" t="str">
        <f>IF(Q37="","",VLOOKUP(Q37,LISTAS!$F$5:$H$301,2,0))</f>
        <v/>
      </c>
      <c r="S37" s="13" t="str">
        <f>IF(Q37="","",VLOOKUP(Q37,LISTAS!$F$5:$I$301,4,0))</f>
        <v/>
      </c>
      <c r="T37" s="13" t="str">
        <f t="shared" si="0"/>
        <v/>
      </c>
      <c r="U37" s="13" t="str">
        <f t="shared" si="2"/>
        <v/>
      </c>
    </row>
    <row r="38" spans="2:21" x14ac:dyDescent="0.25">
      <c r="B38" s="113">
        <v>2</v>
      </c>
      <c r="C38" s="69" t="s">
        <v>128</v>
      </c>
      <c r="D38" s="114">
        <v>1</v>
      </c>
      <c r="E38" s="43">
        <f>IF(D38&lt;&gt;"",D38,"")</f>
        <v>1</v>
      </c>
      <c r="F38" s="39" t="str">
        <f>IF(D38&lt;&gt;"",IF(C38="","",C38),"")</f>
        <v xml:space="preserve">LAILA RACHID </v>
      </c>
      <c r="G38" s="39">
        <f>IF(E38&lt;&gt;"",IF(E40&lt;&gt;"",SMALL(E38:F40,1),""),"")</f>
        <v>0</v>
      </c>
      <c r="H38" s="39"/>
      <c r="I38" s="39"/>
      <c r="J38" s="39"/>
      <c r="K38" s="39"/>
      <c r="L38" s="14"/>
      <c r="O38" s="11"/>
      <c r="P38" s="12"/>
      <c r="Q38" s="13"/>
      <c r="R38" s="13" t="str">
        <f>IF(Q38="","",VLOOKUP(Q38,LISTAS!$F$5:$H$301,2,0))</f>
        <v/>
      </c>
      <c r="S38" s="13" t="str">
        <f>IF(Q38="","",VLOOKUP(Q38,LISTAS!$F$5:$I$301,4,0))</f>
        <v/>
      </c>
      <c r="T38" s="13" t="str">
        <f t="shared" si="0"/>
        <v/>
      </c>
      <c r="U38" s="13" t="str">
        <f t="shared" si="2"/>
        <v/>
      </c>
    </row>
    <row r="39" spans="2:21" ht="17.25" thickBot="1" x14ac:dyDescent="0.3">
      <c r="B39" s="113"/>
      <c r="C39" s="68" t="str">
        <f>IF(C38="","",VLOOKUP(C38,LISTAS!$F$5:$H$301,2,0))</f>
        <v>LICEU JARDIM</v>
      </c>
      <c r="D39" s="115"/>
      <c r="E39" s="44"/>
      <c r="F39" s="39"/>
      <c r="G39" s="39"/>
      <c r="H39" s="39"/>
      <c r="I39" s="39"/>
      <c r="J39" s="39"/>
      <c r="K39" s="39"/>
      <c r="L39" s="14"/>
      <c r="O39" s="11"/>
      <c r="P39" s="12"/>
      <c r="Q39" s="13"/>
      <c r="R39" s="13" t="str">
        <f>IF(Q39="","",VLOOKUP(Q39,LISTAS!$F$5:$H$301,2,0))</f>
        <v/>
      </c>
      <c r="S39" s="13" t="str">
        <f>IF(Q39="","",VLOOKUP(Q39,LISTAS!$F$5:$I$301,4,0))</f>
        <v/>
      </c>
      <c r="T39" s="13" t="str">
        <f t="shared" si="0"/>
        <v/>
      </c>
      <c r="U39" s="13" t="str">
        <f t="shared" si="2"/>
        <v/>
      </c>
    </row>
    <row r="40" spans="2:21" ht="18" customHeight="1" x14ac:dyDescent="0.25">
      <c r="B40" s="113">
        <v>7</v>
      </c>
      <c r="C40" s="69"/>
      <c r="D40" s="114">
        <v>0</v>
      </c>
      <c r="E40" s="44">
        <f>IF(D40&lt;&gt;"",D40,"")</f>
        <v>0</v>
      </c>
      <c r="F40" s="39" t="str">
        <f>IF(D40&lt;&gt;"",IF(C40="","",C40),"")</f>
        <v/>
      </c>
      <c r="G40" s="39" t="str">
        <f>VLOOKUP(G38,E38:F40,2,0)</f>
        <v/>
      </c>
      <c r="H40" s="39"/>
      <c r="I40" s="39"/>
      <c r="J40" s="39"/>
      <c r="K40" s="39"/>
      <c r="L40" s="14"/>
      <c r="O40" s="11"/>
      <c r="P40" s="12"/>
      <c r="Q40" s="13"/>
      <c r="R40" s="13" t="str">
        <f>IF(Q40="","",VLOOKUP(Q40,LISTAS!$F$5:$H$301,2,0))</f>
        <v/>
      </c>
      <c r="S40" s="13" t="str">
        <f>IF(Q40="","",VLOOKUP(Q40,LISTAS!$F$5:$I$301,4,0))</f>
        <v/>
      </c>
      <c r="T40" s="13" t="str">
        <f t="shared" si="0"/>
        <v/>
      </c>
      <c r="U40" s="13" t="str">
        <f t="shared" si="2"/>
        <v/>
      </c>
    </row>
    <row r="41" spans="2:21" ht="18" customHeight="1" thickBot="1" x14ac:dyDescent="0.3">
      <c r="B41" s="113"/>
      <c r="C41" s="68" t="str">
        <f>IF(C40="","",VLOOKUP(C40,LISTAS!$F$5:$H$301,2,0))</f>
        <v/>
      </c>
      <c r="D41" s="115"/>
      <c r="E41" s="39"/>
      <c r="F41" s="39"/>
      <c r="G41" s="39"/>
      <c r="H41" s="39"/>
      <c r="I41" s="39"/>
      <c r="J41" s="39"/>
      <c r="K41" s="39"/>
      <c r="L41" s="53"/>
      <c r="O41" s="11"/>
      <c r="P41" s="12"/>
      <c r="Q41" s="13"/>
      <c r="R41" s="13" t="str">
        <f>IF(Q41="","",VLOOKUP(Q41,LISTAS!$F$5:$H$301,2,0))</f>
        <v/>
      </c>
      <c r="S41" s="13" t="str">
        <f>IF(Q41="","",VLOOKUP(Q41,LISTAS!$F$5:$I$301,4,0))</f>
        <v/>
      </c>
      <c r="T41" s="13" t="str">
        <f t="shared" si="0"/>
        <v/>
      </c>
      <c r="U41" s="13" t="str">
        <f t="shared" si="2"/>
        <v/>
      </c>
    </row>
    <row r="42" spans="2:21" ht="18" customHeight="1" x14ac:dyDescent="0.25">
      <c r="B42" s="57"/>
      <c r="C42" s="39"/>
      <c r="D42" s="39"/>
      <c r="E42" s="39"/>
      <c r="F42" s="39"/>
      <c r="G42" s="39"/>
      <c r="H42" s="39"/>
      <c r="I42" s="39"/>
      <c r="J42" s="39"/>
      <c r="K42" s="39"/>
      <c r="L42" s="53"/>
      <c r="O42" s="11"/>
      <c r="P42" s="12"/>
      <c r="Q42" s="13"/>
      <c r="R42" s="13" t="str">
        <f>IF(Q42="","",VLOOKUP(Q42,LISTAS!$F$5:$H$301,2,0))</f>
        <v/>
      </c>
      <c r="S42" s="13" t="str">
        <f>IF(Q42="","",VLOOKUP(Q42,LISTAS!$F$5:$I$301,4,0))</f>
        <v/>
      </c>
      <c r="T42" s="13" t="str">
        <f t="shared" si="0"/>
        <v/>
      </c>
      <c r="U42" s="13" t="str">
        <f t="shared" si="2"/>
        <v/>
      </c>
    </row>
    <row r="43" spans="2:21" ht="18" customHeight="1" x14ac:dyDescent="0.25">
      <c r="B43" s="58"/>
      <c r="C43" s="18"/>
      <c r="D43" s="18"/>
      <c r="E43" s="18"/>
      <c r="F43" s="18"/>
      <c r="G43" s="18"/>
      <c r="H43" s="18"/>
      <c r="I43" s="18"/>
      <c r="J43" s="18"/>
      <c r="K43" s="18"/>
      <c r="L43" s="18"/>
    </row>
    <row r="44" spans="2:21" ht="18" customHeight="1" x14ac:dyDescent="0.25">
      <c r="B44" s="117" t="s">
        <v>29</v>
      </c>
      <c r="C44" s="117"/>
      <c r="D44" s="118"/>
      <c r="E44" s="18"/>
      <c r="F44" s="18"/>
      <c r="G44" s="18"/>
      <c r="H44" s="18"/>
      <c r="I44" s="18"/>
      <c r="J44" s="18"/>
      <c r="K44" s="18"/>
      <c r="L44" s="18"/>
    </row>
    <row r="45" spans="2:21" ht="30" customHeight="1" x14ac:dyDescent="0.25">
      <c r="B45" s="126" t="s">
        <v>20</v>
      </c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O45" s="126" t="s">
        <v>4</v>
      </c>
      <c r="P45" s="126"/>
      <c r="Q45" s="126"/>
      <c r="R45" s="126"/>
      <c r="S45" s="126"/>
      <c r="T45" s="126"/>
      <c r="U45" s="126"/>
    </row>
    <row r="46" spans="2:21" ht="28.5" customHeight="1" thickBot="1" x14ac:dyDescent="0.3">
      <c r="B46" s="56"/>
      <c r="C46" s="39"/>
      <c r="D46" s="54"/>
      <c r="E46" s="54"/>
      <c r="F46" s="54"/>
      <c r="G46" s="7"/>
      <c r="H46" s="7"/>
      <c r="I46" s="7"/>
      <c r="J46" s="7"/>
      <c r="K46" s="7"/>
      <c r="L46" s="8"/>
      <c r="O46" s="124" t="s">
        <v>3</v>
      </c>
      <c r="P46" s="125"/>
      <c r="Q46" s="9" t="s">
        <v>15</v>
      </c>
      <c r="R46" s="9" t="s">
        <v>0</v>
      </c>
      <c r="S46" s="9" t="s">
        <v>16</v>
      </c>
      <c r="T46" s="9" t="s">
        <v>17</v>
      </c>
      <c r="U46" s="9" t="s">
        <v>18</v>
      </c>
    </row>
    <row r="47" spans="2:21" ht="18" customHeight="1" x14ac:dyDescent="0.25">
      <c r="B47" s="116">
        <v>9</v>
      </c>
      <c r="C47" s="70" t="s">
        <v>126</v>
      </c>
      <c r="D47" s="114">
        <v>1</v>
      </c>
      <c r="E47" s="39">
        <f>IF(D47&lt;&gt;"",D47,"")</f>
        <v>1</v>
      </c>
      <c r="F47" s="39" t="str">
        <f>IF(D47&lt;&gt;"",IF(C47="","",C47),"")</f>
        <v>JÚLIA ALVES PEREIRA LIMA</v>
      </c>
      <c r="G47" s="39">
        <f>IF(E47&lt;&gt;"",IF(E49&lt;&gt;"",SMALL(E47:F49,1),""),"")</f>
        <v>0</v>
      </c>
      <c r="H47" s="10"/>
      <c r="I47" s="10"/>
      <c r="J47" s="10"/>
      <c r="K47" s="10"/>
      <c r="L47" s="14"/>
      <c r="O47" s="11">
        <f>IF(Q47&lt;&gt;"",1,"")</f>
        <v>1</v>
      </c>
      <c r="P47" s="12" t="str">
        <f>IF(O47&lt;&gt;"","LUGAR","")</f>
        <v>LUGAR</v>
      </c>
      <c r="Q47" s="13" t="str">
        <f>IF(L62&lt;&gt;"",IF(L64&lt;&gt;"",IF(L62=L64,"",IF(L62&gt;L64,K62,K64)),""),"")</f>
        <v>NATHALIA COLLETTI</v>
      </c>
      <c r="R47" s="13" t="str">
        <f>IF(Q47="","",VLOOKUP(Q47,LISTAS!$F$5:$H$301,2,0))</f>
        <v>COLÉGIO ARBOS - SÃO BERNARDO DO CAMPO</v>
      </c>
      <c r="S47" s="13">
        <f>IF(Q47="","",VLOOKUP(Q47,LISTAS!$F$5:$I$301,4,0))</f>
        <v>0</v>
      </c>
      <c r="T47" s="13">
        <f>IF(O47="","",IF(O47=1,180,IF(O47=2,170,IF(O47=3,150,IF(O47=4,140,IF(O47=5,135,IF(O47=6,130,IF(O47=7,120,IF(O47=8,110,IF(O47=9,105,IF(O47=10,105,IF(O47=11,105,IF(O47=12,105,IF(O47=13,105,IF(O47=14,105,IF(O47=15,105,IF(O47=16,105,IF(O47&gt;16,"",""))))))))))))))))))</f>
        <v>180</v>
      </c>
      <c r="U47" s="13">
        <f>IF(O47="","",IF($R$5="NÃO","",IF(O47=1,180,IF(O47=2,170,IF(O47=3,150,IF(O47=4,140,IF(O47=5,135,IF(O47=6,130,IF(O47=7,120,IF(O47=8,110,IF(O47=9,105,IF(O47=10,105,IF(O47=11,105,IF(O47=12,105,IF(O47=13,105,IF(O47=14,105,IF(O47=15,105,IF(O47=16,105,IF(O47&gt;16,"","")))))))))))))))))))</f>
        <v>180</v>
      </c>
    </row>
    <row r="48" spans="2:21" ht="18" customHeight="1" thickBot="1" x14ac:dyDescent="0.3">
      <c r="B48" s="116"/>
      <c r="C48" s="71" t="str">
        <f>IF(C47="","",VLOOKUP(C47,LISTAS!$F$5:$H$301,2,0))</f>
        <v>COLÉGIO ARBOS - SANTO ANDRÉ</v>
      </c>
      <c r="D48" s="115"/>
      <c r="E48" s="39"/>
      <c r="F48" s="39"/>
      <c r="G48" s="39"/>
      <c r="H48" s="10"/>
      <c r="I48" s="10"/>
      <c r="J48" s="10"/>
      <c r="K48" s="10"/>
      <c r="L48" s="14"/>
      <c r="O48" s="11">
        <f>IF(Q48&lt;&gt;"",1+COUNTIF(O47,"1"),"")</f>
        <v>2</v>
      </c>
      <c r="P48" s="12" t="str">
        <f t="shared" ref="P48:P62" si="3">IF(O48&lt;&gt;"","LUGAR","")</f>
        <v>LUGAR</v>
      </c>
      <c r="Q48" s="13" t="str">
        <f>IF(L62&lt;&gt;"",IF(L64&lt;&gt;"",IF(L62=L64,"",IF(L62&lt;L64,K62,K64)),""),"")</f>
        <v>JÚLIA ALVES PEREIRA LIMA</v>
      </c>
      <c r="R48" s="13" t="str">
        <f>IF(Q48="","",VLOOKUP(Q48,LISTAS!$F$5:$H$301,2,0))</f>
        <v>COLÉGIO ARBOS - SANTO ANDRÉ</v>
      </c>
      <c r="S48" s="13">
        <f>IF(Q48="","",VLOOKUP(Q48,LISTAS!$F$5:$I$301,4,0))</f>
        <v>0</v>
      </c>
      <c r="T48" s="13">
        <f t="shared" ref="T48:T62" si="4">IF(O48="","",IF(O48=1,180,IF(O48=2,170,IF(O48=3,150,IF(O48=4,140,IF(O48=5,135,IF(O48=6,130,IF(O48=7,120,IF(O48=8,110,IF(O48=9,105,IF(O48=10,105,IF(O48=11,105,IF(O48=12,105,IF(O48=13,105,IF(O48=14,105,IF(O48=15,105,IF(O48=16,105,IF(O48&gt;16,"",""))))))))))))))))))</f>
        <v>170</v>
      </c>
      <c r="U48" s="13">
        <f t="shared" ref="U48:U62" si="5">IF(O48="","",IF($R$5="NÃO","",IF(O48=1,180,IF(O48=2,170,IF(O48=3,150,IF(O48=4,140,IF(O48=5,135,IF(O48=6,130,IF(O48=7,120,IF(O48=8,110,IF(O48=9,105,IF(O48=10,105,IF(O48=11,105,IF(O48=12,105,IF(O48=13,105,IF(O48=14,105,IF(O48=15,105,IF(O48=16,105,IF(O48&gt;16,"","")))))))))))))))))))</f>
        <v>170</v>
      </c>
    </row>
    <row r="49" spans="2:21" ht="18" customHeight="1" x14ac:dyDescent="0.25">
      <c r="B49" s="113">
        <v>16</v>
      </c>
      <c r="C49" s="70"/>
      <c r="D49" s="114">
        <v>0</v>
      </c>
      <c r="E49" s="40">
        <f>IF(D49&lt;&gt;"",D49,"")</f>
        <v>0</v>
      </c>
      <c r="F49" s="39" t="str">
        <f>IF(D49&lt;&gt;"",IF(C49="","",C49),"")</f>
        <v/>
      </c>
      <c r="G49" s="39" t="str">
        <f>VLOOKUP(G47,E47:F49,2,0)</f>
        <v/>
      </c>
      <c r="H49" s="10"/>
      <c r="I49" s="10"/>
      <c r="J49" s="10"/>
      <c r="K49" s="10"/>
      <c r="L49" s="14"/>
      <c r="O49" s="11">
        <f>IF(Q49&lt;&gt;"",1+COUNTIF(O47:O48,"1")+COUNTIF(O47:O48,"2"),"")</f>
        <v>3</v>
      </c>
      <c r="P49" s="12" t="str">
        <f t="shared" si="3"/>
        <v>LUGAR</v>
      </c>
      <c r="Q49" s="17" t="str">
        <f>IF(Q47&lt;&gt;"",IF(G52=Q47,G54,IF(G54=Q47,G52,IF(G72=Q47,G74,IF(G74=Q47,G72)))),"")</f>
        <v xml:space="preserve">LORENA SQUASSONI </v>
      </c>
      <c r="R49" s="13" t="str">
        <f>IF(Q49="","",VLOOKUP(Q49,LISTAS!$F$5:$H$301,2,0))</f>
        <v>LICEU JARDIM</v>
      </c>
      <c r="S49" s="13">
        <f>IF(Q49="","",VLOOKUP(Q49,LISTAS!$F$5:$I$301,4,0))</f>
        <v>0</v>
      </c>
      <c r="T49" s="13">
        <f t="shared" si="4"/>
        <v>150</v>
      </c>
      <c r="U49" s="13">
        <f t="shared" si="5"/>
        <v>150</v>
      </c>
    </row>
    <row r="50" spans="2:21" ht="18" customHeight="1" thickBot="1" x14ac:dyDescent="0.3">
      <c r="B50" s="113"/>
      <c r="C50" s="71" t="str">
        <f>IF(C49="","",VLOOKUP(C49,LISTAS!$F$5:$H$301,2,0))</f>
        <v/>
      </c>
      <c r="D50" s="115"/>
      <c r="E50" s="41"/>
      <c r="F50" s="39"/>
      <c r="G50" s="39"/>
      <c r="H50" s="10"/>
      <c r="I50" s="10"/>
      <c r="J50" s="10"/>
      <c r="K50" s="10"/>
      <c r="L50" s="14"/>
      <c r="O50" s="11">
        <f>IF(Q50&lt;&gt;"",1+COUNTIF(O47:O49,"1")+COUNTIF(O47:O49,"2")+COUNTIF(O47:O49,"3"),"")</f>
        <v>4</v>
      </c>
      <c r="P50" s="12" t="str">
        <f t="shared" si="3"/>
        <v>LUGAR</v>
      </c>
      <c r="Q50" s="17" t="str">
        <f>IF(Q48&lt;&gt;"",IF(G52=Q48,G54,IF(G54=Q48,G52,IF(G72=Q48,G74,IF(G74=Q48,G72)))),"")</f>
        <v>ISADORA BATISTELA DE ABREU</v>
      </c>
      <c r="R50" s="13" t="str">
        <f>IF(Q50="","",VLOOKUP(Q50,LISTAS!$F$5:$H$301,2,0))</f>
        <v>COLÉGIO ARBOS - SANTO ANDRÉ</v>
      </c>
      <c r="S50" s="13">
        <f>IF(Q50="","",VLOOKUP(Q50,LISTAS!$F$5:$I$301,4,0))</f>
        <v>0</v>
      </c>
      <c r="T50" s="13">
        <f t="shared" si="4"/>
        <v>140</v>
      </c>
      <c r="U50" s="13">
        <f t="shared" si="5"/>
        <v>140</v>
      </c>
    </row>
    <row r="51" spans="2:21" ht="18" customHeight="1" thickBot="1" x14ac:dyDescent="0.3">
      <c r="B51" s="57"/>
      <c r="C51" s="39"/>
      <c r="D51" s="39"/>
      <c r="E51" s="41"/>
      <c r="F51" s="39"/>
      <c r="G51" s="39"/>
      <c r="H51" s="10"/>
      <c r="I51" s="10"/>
      <c r="J51" s="10"/>
      <c r="K51" s="10"/>
      <c r="L51" s="14"/>
      <c r="O51" s="11">
        <f>IF(Q51&lt;&gt;"",1+COUNTIF(O47:O50,"1")+COUNTIF(O47:O50,"2")+COUNTIF(O47:O50,"3")+COUNTIF(O47:O50,"4"),"")</f>
        <v>5</v>
      </c>
      <c r="P51" s="12" t="str">
        <f t="shared" si="3"/>
        <v>LUGAR</v>
      </c>
      <c r="Q51" s="17">
        <f>IF(Q47&lt;&gt;"",IF(C47=Q47,C49,IF(C49=Q47,C47,IF(C57=Q47,C59,IF(C59=Q47,C57,IF(C67=Q47,C69,IF(C69=Q47,C67,IF(C77=Q47,C79,IF(C79=Q47,C77)))))))),"")</f>
        <v>0</v>
      </c>
      <c r="R51" s="13" t="e">
        <f>IF(Q51="","",VLOOKUP(Q51,LISTAS!$F$5:$H$301,2,0))</f>
        <v>#N/A</v>
      </c>
      <c r="S51" s="13" t="e">
        <f>IF(Q51="","",VLOOKUP(Q51,LISTAS!$F$5:$I$301,4,0))</f>
        <v>#N/A</v>
      </c>
      <c r="T51" s="13">
        <f t="shared" si="4"/>
        <v>135</v>
      </c>
      <c r="U51" s="13">
        <f t="shared" si="5"/>
        <v>135</v>
      </c>
    </row>
    <row r="52" spans="2:21" ht="18" customHeight="1" x14ac:dyDescent="0.25">
      <c r="B52" s="57"/>
      <c r="C52" s="39"/>
      <c r="D52" s="39"/>
      <c r="E52" s="41"/>
      <c r="F52" s="39"/>
      <c r="G52" s="70" t="str">
        <f>IF(D47&lt;&gt;"",IF(D49&lt;&gt;"",IF(D47=D49,"",IF(D47&gt;D49,C47,C49)),""),"")</f>
        <v>JÚLIA ALVES PEREIRA LIMA</v>
      </c>
      <c r="H52" s="114">
        <v>1</v>
      </c>
      <c r="I52" s="39">
        <f>IF(H52&lt;&gt;"",H52,"")</f>
        <v>1</v>
      </c>
      <c r="J52" s="39" t="str">
        <f>IF(H52&lt;&gt;"",IF(G52="","",G52),"")</f>
        <v>JÚLIA ALVES PEREIRA LIMA</v>
      </c>
      <c r="K52" s="39">
        <f>IF(I52&lt;&gt;"",IF(I54&lt;&gt;"",SMALL(I52:J54,1),""),"")</f>
        <v>0</v>
      </c>
      <c r="L52" s="14"/>
      <c r="N52" s="19"/>
      <c r="O52" s="11">
        <f>IF(Q52&lt;&gt;"",1+COUNTIF(O47:O51,"1")+COUNTIF(O47:O51,"2")+COUNTIF(O47:O51,"3")+COUNTIF(O47:O51,"4")+COUNTIF(O47:O51,"5"),"")</f>
        <v>6</v>
      </c>
      <c r="P52" s="12" t="str">
        <f t="shared" si="3"/>
        <v>LUGAR</v>
      </c>
      <c r="Q52" s="17">
        <f>IF(Q48&lt;&gt;"",IF(C47=Q48,C49,IF(C49=Q48,C47,IF(C57=Q48,C59,IF(C59=Q48,C57,IF(C67=Q48,C69,IF(C69=Q48,C67,IF(C77=Q48,C79,IF(C79=Q48,C77)))))))),"")</f>
        <v>0</v>
      </c>
      <c r="R52" s="13" t="e">
        <f>IF(Q52="","",VLOOKUP(Q52,LISTAS!$F$5:$H$301,2,0))</f>
        <v>#N/A</v>
      </c>
      <c r="S52" s="13" t="e">
        <f>IF(Q52="","",VLOOKUP(Q52,LISTAS!$F$5:$I$301,4,0))</f>
        <v>#N/A</v>
      </c>
      <c r="T52" s="13">
        <f t="shared" si="4"/>
        <v>130</v>
      </c>
      <c r="U52" s="13">
        <f t="shared" si="5"/>
        <v>130</v>
      </c>
    </row>
    <row r="53" spans="2:21" ht="18" customHeight="1" thickBot="1" x14ac:dyDescent="0.3">
      <c r="B53" s="57"/>
      <c r="C53" s="39"/>
      <c r="D53" s="39"/>
      <c r="E53" s="41"/>
      <c r="F53" s="39"/>
      <c r="G53" s="71" t="str">
        <f>IF(G52="","",VLOOKUP(G52,LISTAS!$F$5:$H$301,2,0))</f>
        <v>COLÉGIO ARBOS - SANTO ANDRÉ</v>
      </c>
      <c r="H53" s="115"/>
      <c r="I53" s="39"/>
      <c r="J53" s="39"/>
      <c r="K53" s="39"/>
      <c r="L53" s="14"/>
      <c r="N53" s="19"/>
      <c r="O53" s="11">
        <f>IF(Q53&lt;&gt;"",1+COUNTIF(O47:O52,"1")+COUNTIF(O47:O52,"2")+COUNTIF(O47:O52,"3")+COUNTIF(O47:O52,"4")+COUNTIF(O47:O52,"5")+COUNTIF(O47:O52,"6"),"")</f>
        <v>7</v>
      </c>
      <c r="P53" s="12" t="str">
        <f t="shared" si="3"/>
        <v>LUGAR</v>
      </c>
      <c r="Q53" s="17">
        <f>IF(Q49&lt;&gt;"",IF(C47=Q49,C49,IF(C49=Q49,C47,IF(C57=Q49,C59,IF(C59=Q49,C57,IF(C67=Q49,C69,IF(C69=Q49,C67,IF(C77=Q49,C79,IF(C79=Q49,C77)))))))),"")</f>
        <v>0</v>
      </c>
      <c r="R53" s="13" t="e">
        <f>IF(Q53="","",VLOOKUP(Q53,LISTAS!$F$5:$H$301,2,0))</f>
        <v>#N/A</v>
      </c>
      <c r="S53" s="13" t="e">
        <f>IF(Q53="","",VLOOKUP(Q53,LISTAS!$F$5:$I$301,4,0))</f>
        <v>#N/A</v>
      </c>
      <c r="T53" s="13">
        <f t="shared" si="4"/>
        <v>120</v>
      </c>
      <c r="U53" s="13">
        <f t="shared" si="5"/>
        <v>120</v>
      </c>
    </row>
    <row r="54" spans="2:21" ht="18" customHeight="1" x14ac:dyDescent="0.25">
      <c r="B54" s="57"/>
      <c r="C54" s="39"/>
      <c r="D54" s="39"/>
      <c r="E54" s="41"/>
      <c r="F54" s="42"/>
      <c r="G54" s="70" t="str">
        <f>IF(D57&lt;&gt;"",IF(D59&lt;&gt;"",IF(D57=D59,"",IF(D57&gt;D59,C57,C59)),""),"")</f>
        <v>ISADORA BATISTELA DE ABREU</v>
      </c>
      <c r="H54" s="114">
        <v>0</v>
      </c>
      <c r="I54" s="40">
        <f>IF(H54&lt;&gt;"",H54,"")</f>
        <v>0</v>
      </c>
      <c r="J54" s="39" t="str">
        <f>IF(H54&lt;&gt;"",IF(G54="","",G54),"")</f>
        <v>ISADORA BATISTELA DE ABREU</v>
      </c>
      <c r="K54" s="39" t="str">
        <f>VLOOKUP(K52,I52:J54,2,0)</f>
        <v>ISADORA BATISTELA DE ABREU</v>
      </c>
      <c r="L54" s="14"/>
      <c r="M54" s="16"/>
      <c r="O54" s="11">
        <f>IF(Q54&lt;&gt;"",1+COUNTIF(O47:O53,"1")+COUNTIF(O47:O53,"2")+COUNTIF(O47:O53,"3")+COUNTIF(O47:O53,"4")+COUNTIF(O47:O53,"5")+COUNTIF(O47:O53,"6")+COUNTIF(O47:O53,"7"),"")</f>
        <v>8</v>
      </c>
      <c r="P54" s="12" t="str">
        <f t="shared" si="3"/>
        <v>LUGAR</v>
      </c>
      <c r="Q54" s="17">
        <f>IF(Q50&lt;&gt;"",IF(C47=Q50,C49,IF(C49=Q50,C47,IF(C57=Q50,C59,IF(C59=Q50,C57,IF(C67=Q50,C69,IF(C69=Q50,C67,IF(C77=Q50,C79,IF(C79=Q50,C77)))))))),"")</f>
        <v>0</v>
      </c>
      <c r="R54" s="13" t="e">
        <f>IF(Q54="","",VLOOKUP(Q54,LISTAS!$F$5:$H$301,2,0))</f>
        <v>#N/A</v>
      </c>
      <c r="S54" s="13" t="e">
        <f>IF(Q54="","",VLOOKUP(Q54,LISTAS!$F$5:$I$301,4,0))</f>
        <v>#N/A</v>
      </c>
      <c r="T54" s="13">
        <f t="shared" si="4"/>
        <v>110</v>
      </c>
      <c r="U54" s="13">
        <f t="shared" si="5"/>
        <v>110</v>
      </c>
    </row>
    <row r="55" spans="2:21" ht="18" customHeight="1" thickBot="1" x14ac:dyDescent="0.3">
      <c r="B55" s="57"/>
      <c r="C55" s="39"/>
      <c r="D55" s="39"/>
      <c r="E55" s="41"/>
      <c r="F55" s="39"/>
      <c r="G55" s="71" t="str">
        <f>IF(G54="","",VLOOKUP(G54,LISTAS!$F$5:$H$301,2,0))</f>
        <v>COLÉGIO ARBOS - SANTO ANDRÉ</v>
      </c>
      <c r="H55" s="115"/>
      <c r="I55" s="41"/>
      <c r="J55" s="39"/>
      <c r="K55" s="39"/>
      <c r="L55" s="14"/>
      <c r="M55" s="16"/>
      <c r="O55" s="11" t="str">
        <f>IF(Q55&lt;&gt;"",1+COUNTIF(O47:O54,"1")+COUNTIF(O47:O54,"2")+COUNTIF(O47:O54,"3")+COUNTIF(O47:O54,"4")+COUNTIF(O47:O54,"5")+COUNTIF(O47:O54,"6")+COUNTIF(O47:O54,"7")+COUNTIF(O47:O54,"8"),"")</f>
        <v/>
      </c>
      <c r="P55" s="12" t="str">
        <f t="shared" si="3"/>
        <v/>
      </c>
      <c r="Q55" s="17"/>
      <c r="R55" s="13" t="str">
        <f>IF(Q55="","",VLOOKUP(Q55,LISTAS!$F$5:$H$301,2,0))</f>
        <v/>
      </c>
      <c r="S55" s="13" t="str">
        <f>IF(Q55="","",VLOOKUP(Q55,LISTAS!$F$5:$I$301,4,0))</f>
        <v/>
      </c>
      <c r="T55" s="13" t="str">
        <f t="shared" si="4"/>
        <v/>
      </c>
      <c r="U55" s="13" t="str">
        <f t="shared" si="5"/>
        <v/>
      </c>
    </row>
    <row r="56" spans="2:21" ht="18" customHeight="1" thickBot="1" x14ac:dyDescent="0.3">
      <c r="B56" s="57"/>
      <c r="C56" s="39"/>
      <c r="D56" s="39"/>
      <c r="E56" s="41"/>
      <c r="F56" s="39"/>
      <c r="G56" s="10"/>
      <c r="H56" s="10"/>
      <c r="I56" s="41"/>
      <c r="J56" s="39"/>
      <c r="K56" s="39"/>
      <c r="L56" s="14"/>
      <c r="M56" s="16"/>
      <c r="O56" s="11" t="str">
        <f>IF(Q56&lt;&gt;"",1+COUNTIF(O47:O55,"1")+COUNTIF(O47:O55,"2")+COUNTIF(O47:O55,"3")+COUNTIF(O47:O55,"4")+COUNTIF(O47:O55,"5")+COUNTIF(O47:O55,"6")+COUNTIF(O47:O55,"7")+COUNTIF(O47:O55,"8")+COUNTIF(O47:O55,"9"),"")</f>
        <v/>
      </c>
      <c r="P56" s="12" t="str">
        <f t="shared" si="3"/>
        <v/>
      </c>
      <c r="Q56" s="17"/>
      <c r="R56" s="13" t="str">
        <f>IF(Q56="","",VLOOKUP(Q56,LISTAS!$F$5:$H$301,2,0))</f>
        <v/>
      </c>
      <c r="S56" s="13" t="str">
        <f>IF(Q56="","",VLOOKUP(Q56,LISTAS!$F$5:$I$301,4,0))</f>
        <v/>
      </c>
      <c r="T56" s="13" t="str">
        <f t="shared" si="4"/>
        <v/>
      </c>
      <c r="U56" s="13" t="str">
        <f t="shared" si="5"/>
        <v/>
      </c>
    </row>
    <row r="57" spans="2:21" ht="18" customHeight="1" x14ac:dyDescent="0.25">
      <c r="B57" s="113">
        <v>12</v>
      </c>
      <c r="C57" s="70" t="s">
        <v>112</v>
      </c>
      <c r="D57" s="114">
        <v>1</v>
      </c>
      <c r="E57" s="43">
        <f>IF(D57&lt;&gt;"",D57,"")</f>
        <v>1</v>
      </c>
      <c r="F57" s="39" t="str">
        <f>IF(D57&lt;&gt;"",IF(C57="","",C57),"")</f>
        <v>ISADORA BATISTELA DE ABREU</v>
      </c>
      <c r="G57" s="39">
        <f>IF(E57&lt;&gt;"",IF(E59&lt;&gt;"",SMALL(E57:F59,1),""),"")</f>
        <v>0</v>
      </c>
      <c r="H57" s="10"/>
      <c r="I57" s="15"/>
      <c r="J57" s="10"/>
      <c r="K57" s="10"/>
      <c r="L57" s="14"/>
      <c r="M57" s="16"/>
      <c r="O57" s="11" t="str">
        <f>IF(Q57&lt;&gt;"",1+COUNTIF(O47:O56,"1")+COUNTIF(O47:O56,"2")+COUNTIF(O47:O56,"3")+COUNTIF(O47:O56,"4")+COUNTIF(O47:O56,"5")+COUNTIF(O47:O56,"6")+COUNTIF(O47:O56,"7")+COUNTIF(O47:O56,"8")+COUNTIF(O47:O56,"9")+COUNTIF(O47:O56,"10"),"")</f>
        <v/>
      </c>
      <c r="P57" s="12" t="str">
        <f t="shared" si="3"/>
        <v/>
      </c>
      <c r="Q57" s="17"/>
      <c r="R57" s="13" t="str">
        <f>IF(Q57="","",VLOOKUP(Q57,LISTAS!$F$5:$H$301,2,0))</f>
        <v/>
      </c>
      <c r="S57" s="13" t="str">
        <f>IF(Q57="","",VLOOKUP(Q57,LISTAS!$F$5:$I$301,4,0))</f>
        <v/>
      </c>
      <c r="T57" s="13" t="str">
        <f t="shared" si="4"/>
        <v/>
      </c>
      <c r="U57" s="13" t="str">
        <f t="shared" si="5"/>
        <v/>
      </c>
    </row>
    <row r="58" spans="2:21" ht="18" customHeight="1" thickBot="1" x14ac:dyDescent="0.3">
      <c r="B58" s="113"/>
      <c r="C58" s="71" t="str">
        <f>IF(C57="","",VLOOKUP(C57,LISTAS!$F$5:$H$301,2,0))</f>
        <v>COLÉGIO ARBOS - SANTO ANDRÉ</v>
      </c>
      <c r="D58" s="115"/>
      <c r="E58" s="44"/>
      <c r="F58" s="39"/>
      <c r="G58" s="39"/>
      <c r="H58" s="10"/>
      <c r="I58" s="15"/>
      <c r="J58" s="10"/>
      <c r="K58" s="10"/>
      <c r="L58" s="14"/>
      <c r="M58" s="16"/>
      <c r="O58" s="11" t="str">
        <f>IF(Q58&lt;&gt;"",1+COUNTIF(O47:O57,"1")+COUNTIF(O47:O57,"2")+COUNTIF(O47:O57,"3")+COUNTIF(O47:O57,"4")+COUNTIF(O47:O57,"5")+COUNTIF(O47:O57,"6")+COUNTIF(O47:O57,"7")+COUNTIF(O47:O57,"8")+COUNTIF(O47:O57,"9")+COUNTIF(O47:O57,"10")+COUNTIF(O47:O57,"11"),"")</f>
        <v/>
      </c>
      <c r="P58" s="12" t="str">
        <f t="shared" si="3"/>
        <v/>
      </c>
      <c r="Q58" s="17"/>
      <c r="R58" s="13" t="str">
        <f>IF(Q58="","",VLOOKUP(Q58,LISTAS!$F$5:$H$301,2,0))</f>
        <v/>
      </c>
      <c r="S58" s="13" t="str">
        <f>IF(Q58="","",VLOOKUP(Q58,LISTAS!$F$5:$I$301,4,0))</f>
        <v/>
      </c>
      <c r="T58" s="13" t="str">
        <f t="shared" si="4"/>
        <v/>
      </c>
      <c r="U58" s="13" t="str">
        <f t="shared" si="5"/>
        <v/>
      </c>
    </row>
    <row r="59" spans="2:21" ht="18" customHeight="1" x14ac:dyDescent="0.25">
      <c r="B59" s="113">
        <v>13</v>
      </c>
      <c r="C59" s="70"/>
      <c r="D59" s="114">
        <v>0</v>
      </c>
      <c r="E59" s="44">
        <f>IF(D59&lt;&gt;"",D59,"")</f>
        <v>0</v>
      </c>
      <c r="F59" s="39" t="str">
        <f>IF(D59&lt;&gt;"",IF(C59="","",C59),"")</f>
        <v/>
      </c>
      <c r="G59" s="39" t="str">
        <f>VLOOKUP(G57,E57:F59,2,0)</f>
        <v/>
      </c>
      <c r="H59" s="10"/>
      <c r="I59" s="15"/>
      <c r="J59" s="10"/>
      <c r="K59" s="10"/>
      <c r="L59" s="14"/>
      <c r="O59" s="11" t="str">
        <f>IF(Q59&lt;&gt;"",1+COUNTIF(O47:O58,"1")+COUNTIF(O47:O58,"2")+COUNTIF(O47:O58,"3")+COUNTIF(O47:O58,"4")+COUNTIF(O47:O58,"5")+COUNTIF(O47:O58,"6")+COUNTIF(O47:O58,"7")+COUNTIF(O47:O58,"8")+COUNTIF(O47:O58,"9")+COUNTIF(O47:O58,"10")+COUNTIF(O47:O58,"11")+COUNTIF(O47:O58,"12"),"")</f>
        <v/>
      </c>
      <c r="P59" s="12" t="str">
        <f t="shared" si="3"/>
        <v/>
      </c>
      <c r="Q59" s="17"/>
      <c r="R59" s="13" t="str">
        <f>IF(Q59="","",VLOOKUP(Q59,LISTAS!$F$5:$H$301,2,0))</f>
        <v/>
      </c>
      <c r="S59" s="13" t="str">
        <f>IF(Q59="","",VLOOKUP(Q59,LISTAS!$F$5:$I$301,4,0))</f>
        <v/>
      </c>
      <c r="T59" s="13" t="str">
        <f t="shared" si="4"/>
        <v/>
      </c>
      <c r="U59" s="13" t="str">
        <f t="shared" si="5"/>
        <v/>
      </c>
    </row>
    <row r="60" spans="2:21" ht="18" customHeight="1" thickBot="1" x14ac:dyDescent="0.3">
      <c r="B60" s="113"/>
      <c r="C60" s="71" t="str">
        <f>IF(C59="","",VLOOKUP(C59,LISTAS!$F$5:$H$301,2,0))</f>
        <v/>
      </c>
      <c r="D60" s="115"/>
      <c r="E60" s="39"/>
      <c r="F60" s="39"/>
      <c r="G60" s="39"/>
      <c r="H60" s="10"/>
      <c r="I60" s="15"/>
      <c r="J60" s="10"/>
      <c r="K60" s="10"/>
      <c r="L60" s="14"/>
      <c r="O60" s="11" t="str">
        <f>IF(Q60&lt;&gt;"",1+COUNTIF(O47:O59,"1")+COUNTIF(O47:O59,"2")+COUNTIF(O47:O59,"3")+COUNTIF(O47:O59,"4")+COUNTIF(O47:O59,"5")+COUNTIF(O47:O59,"6")+COUNTIF(O47:O59,"7")+COUNTIF(O47:O59,"8")+COUNTIF(O47:O59,"9")+COUNTIF(O47:O59,"10")+COUNTIF(O47:O59,"11")+COUNTIF(O47:O59,"12")+COUNTIF(O47:O59,"13"),"")</f>
        <v/>
      </c>
      <c r="P60" s="12" t="str">
        <f t="shared" si="3"/>
        <v/>
      </c>
      <c r="Q60" s="17"/>
      <c r="R60" s="13" t="str">
        <f>IF(Q60="","",VLOOKUP(Q60,LISTAS!$F$5:$H$301,2,0))</f>
        <v/>
      </c>
      <c r="S60" s="13" t="str">
        <f>IF(Q60="","",VLOOKUP(Q60,LISTAS!$F$5:$I$301,4,0))</f>
        <v/>
      </c>
      <c r="T60" s="13" t="str">
        <f t="shared" si="4"/>
        <v/>
      </c>
      <c r="U60" s="13" t="str">
        <f t="shared" si="5"/>
        <v/>
      </c>
    </row>
    <row r="61" spans="2:21" ht="18" customHeight="1" thickBot="1" x14ac:dyDescent="0.3">
      <c r="B61" s="57"/>
      <c r="C61" s="39"/>
      <c r="D61" s="39"/>
      <c r="E61" s="39"/>
      <c r="F61" s="39"/>
      <c r="G61" s="39"/>
      <c r="H61" s="39"/>
      <c r="I61" s="41"/>
      <c r="J61" s="39"/>
      <c r="K61" s="10"/>
      <c r="L61" s="14"/>
      <c r="O61" s="11" t="str">
        <f>IF(Q61&lt;&gt;"",1+COUNTIF(O47:O60,"1")+COUNTIF(O47:O60,"2")+COUNTIF(O47:O60,"3")+COUNTIF(O47:O60,"4")+COUNTIF(O47:O60,"5")+COUNTIF(O47:O60,"6")+COUNTIF(O47:O60,"7")+COUNTIF(O47:O60,"8")+COUNTIF(O47:O60,"9")+COUNTIF(O47:O60,"10")+COUNTIF(O47:O60,"11")+COUNTIF(O47:O60,"12")+COUNTIF(O47:O60,"13")+COUNTIF(O47:O60,"14"),"")</f>
        <v/>
      </c>
      <c r="P61" s="12" t="str">
        <f t="shared" si="3"/>
        <v/>
      </c>
      <c r="Q61" s="17"/>
      <c r="R61" s="13" t="str">
        <f>IF(Q61="","",VLOOKUP(Q61,LISTAS!$F$5:$H$301,2,0))</f>
        <v/>
      </c>
      <c r="S61" s="13" t="str">
        <f>IF(Q61="","",VLOOKUP(Q61,LISTAS!$F$5:$I$301,4,0))</f>
        <v/>
      </c>
      <c r="T61" s="13" t="str">
        <f t="shared" si="4"/>
        <v/>
      </c>
      <c r="U61" s="13" t="str">
        <f t="shared" si="5"/>
        <v/>
      </c>
    </row>
    <row r="62" spans="2:21" ht="18" customHeight="1" x14ac:dyDescent="0.25">
      <c r="B62" s="57"/>
      <c r="C62" s="39"/>
      <c r="D62" s="39"/>
      <c r="E62" s="39"/>
      <c r="F62" s="39"/>
      <c r="G62" s="39"/>
      <c r="H62" s="39"/>
      <c r="I62" s="41"/>
      <c r="J62" s="39"/>
      <c r="K62" s="70" t="str">
        <f>IF(H52&lt;&gt;"",IF(H54&lt;&gt;"",IF(H52=H54,"",IF(H52&gt;H54,G52,G54)),""),"")</f>
        <v>JÚLIA ALVES PEREIRA LIMA</v>
      </c>
      <c r="L62" s="114">
        <v>0</v>
      </c>
      <c r="O62" s="11" t="str">
        <f>IF(Q62&lt;&gt;"",1+COUNTIF(O47:O61,"1")+COUNTIF(O47:O61,"2")+COUNTIF(O47:O61,"3")+COUNTIF(O47:O61,"4")+COUNTIF(O47:O61,"5")+COUNTIF(O47:O61,"6")+COUNTIF(O47:O61,"7")+COUNTIF(O47:O61,"8")+COUNTIF(O47:O61,"9")+COUNTIF(O47:O61,"10")+COUNTIF(O47:O61,"11")+COUNTIF(O47:O61,"12")+COUNTIF(O47:O61,"13")+COUNTIF(O47:O61,"14")+COUNTIF(O47:O61,"15"),"")</f>
        <v/>
      </c>
      <c r="P62" s="12" t="str">
        <f t="shared" si="3"/>
        <v/>
      </c>
      <c r="Q62" s="17"/>
      <c r="R62" s="13" t="str">
        <f>IF(Q62="","",VLOOKUP(Q62,LISTAS!$F$5:$H$301,2,0))</f>
        <v/>
      </c>
      <c r="S62" s="13" t="str">
        <f>IF(Q62="","",VLOOKUP(Q62,LISTAS!$F$5:$I$301,4,0))</f>
        <v/>
      </c>
      <c r="T62" s="13" t="str">
        <f t="shared" si="4"/>
        <v/>
      </c>
      <c r="U62" s="13" t="str">
        <f t="shared" si="5"/>
        <v/>
      </c>
    </row>
    <row r="63" spans="2:21" ht="18" customHeight="1" thickBot="1" x14ac:dyDescent="0.3">
      <c r="B63" s="57"/>
      <c r="C63" s="39"/>
      <c r="D63" s="39"/>
      <c r="E63" s="39"/>
      <c r="F63" s="39"/>
      <c r="G63" s="39"/>
      <c r="H63" s="39"/>
      <c r="I63" s="41"/>
      <c r="J63" s="39"/>
      <c r="K63" s="71" t="str">
        <f>IF(K62="","",VLOOKUP(K62,LISTAS!$F$5:$H$301,2,0))</f>
        <v>COLÉGIO ARBOS - SANTO ANDRÉ</v>
      </c>
      <c r="L63" s="115"/>
      <c r="O63" s="11"/>
      <c r="P63" s="12"/>
      <c r="Q63" s="13"/>
      <c r="R63" s="13" t="str">
        <f>IF(Q63="","",VLOOKUP(Q63,LISTAS!$F$5:$H$301,2,0))</f>
        <v/>
      </c>
      <c r="S63" s="13" t="str">
        <f>IF(Q63="","",VLOOKUP(Q63,LISTAS!$F$5:$I$301,4,0))</f>
        <v/>
      </c>
      <c r="T63" s="13"/>
      <c r="U63" s="13"/>
    </row>
    <row r="64" spans="2:21" ht="18" customHeight="1" x14ac:dyDescent="0.25">
      <c r="B64" s="57"/>
      <c r="C64" s="39"/>
      <c r="D64" s="39"/>
      <c r="E64" s="39"/>
      <c r="F64" s="39"/>
      <c r="G64" s="39"/>
      <c r="H64" s="39"/>
      <c r="I64" s="41"/>
      <c r="J64" s="42"/>
      <c r="K64" s="70" t="str">
        <f>IF(H72&lt;&gt;"",IF(H74&lt;&gt;"",IF(H72=H74,"",IF(H72&gt;H74,G72,G74)),""),"")</f>
        <v>NATHALIA COLLETTI</v>
      </c>
      <c r="L64" s="114">
        <v>1</v>
      </c>
      <c r="O64" s="11"/>
      <c r="P64" s="12"/>
      <c r="Q64" s="13"/>
      <c r="R64" s="13" t="str">
        <f>IF(Q64="","",VLOOKUP(Q64,LISTAS!$F$5:$H$301,2,0))</f>
        <v/>
      </c>
      <c r="S64" s="13" t="str">
        <f>IF(Q64="","",VLOOKUP(Q64,LISTAS!$F$5:$I$301,4,0))</f>
        <v/>
      </c>
      <c r="T64" s="13"/>
      <c r="U64" s="13"/>
    </row>
    <row r="65" spans="2:21" ht="18" customHeight="1" thickBot="1" x14ac:dyDescent="0.3">
      <c r="B65" s="57"/>
      <c r="C65" s="39"/>
      <c r="D65" s="39"/>
      <c r="E65" s="39"/>
      <c r="F65" s="39"/>
      <c r="G65" s="39"/>
      <c r="H65" s="39"/>
      <c r="I65" s="41"/>
      <c r="J65" s="39"/>
      <c r="K65" s="71" t="str">
        <f>IF(K64="","",VLOOKUP(K64,LISTAS!$F$5:$H$301,2,0))</f>
        <v>COLÉGIO ARBOS - SÃO BERNARDO DO CAMPO</v>
      </c>
      <c r="L65" s="115"/>
      <c r="O65" s="11"/>
      <c r="P65" s="12"/>
      <c r="Q65" s="13"/>
      <c r="R65" s="13" t="str">
        <f>IF(Q65="","",VLOOKUP(Q65,LISTAS!$F$5:$H$301,2,0))</f>
        <v/>
      </c>
      <c r="S65" s="13" t="str">
        <f>IF(Q65="","",VLOOKUP(Q65,LISTAS!$F$5:$I$301,4,0))</f>
        <v/>
      </c>
      <c r="T65" s="13"/>
      <c r="U65" s="13"/>
    </row>
    <row r="66" spans="2:21" ht="18" customHeight="1" thickBot="1" x14ac:dyDescent="0.3">
      <c r="B66" s="57"/>
      <c r="C66" s="39"/>
      <c r="D66" s="39"/>
      <c r="E66" s="39"/>
      <c r="F66" s="39"/>
      <c r="G66" s="39"/>
      <c r="H66" s="39"/>
      <c r="I66" s="41"/>
      <c r="J66" s="39"/>
      <c r="K66" s="10"/>
      <c r="L66" s="14"/>
      <c r="O66" s="11"/>
      <c r="P66" s="12"/>
      <c r="Q66" s="13"/>
      <c r="R66" s="13" t="str">
        <f>IF(Q66="","",VLOOKUP(Q66,LISTAS!$F$5:$H$301,2,0))</f>
        <v/>
      </c>
      <c r="S66" s="13" t="str">
        <f>IF(Q66="","",VLOOKUP(Q66,LISTAS!$F$5:$I$301,4,0))</f>
        <v/>
      </c>
      <c r="T66" s="13"/>
      <c r="U66" s="13"/>
    </row>
    <row r="67" spans="2:21" ht="18" customHeight="1" x14ac:dyDescent="0.25">
      <c r="B67" s="113">
        <v>11</v>
      </c>
      <c r="C67" s="70" t="s">
        <v>137</v>
      </c>
      <c r="D67" s="114">
        <v>1</v>
      </c>
      <c r="E67" s="39">
        <f>IF(D67&lt;&gt;"",D67,"")</f>
        <v>1</v>
      </c>
      <c r="F67" s="39" t="str">
        <f>IF(D67&lt;&gt;"",IF(C67="","",C67),"")</f>
        <v xml:space="preserve">LORENA SQUASSONI </v>
      </c>
      <c r="G67" s="39">
        <f>IF(E67&lt;&gt;"",IF(E69&lt;&gt;"",SMALL(E67:F69,1),""),"")</f>
        <v>0</v>
      </c>
      <c r="H67" s="10"/>
      <c r="I67" s="15"/>
      <c r="J67" s="10"/>
      <c r="K67" s="10"/>
      <c r="L67" s="14"/>
      <c r="O67" s="11"/>
      <c r="P67" s="12"/>
      <c r="Q67" s="13"/>
      <c r="R67" s="13" t="str">
        <f>IF(Q67="","",VLOOKUP(Q67,LISTAS!$F$5:$H$301,2,0))</f>
        <v/>
      </c>
      <c r="S67" s="13" t="str">
        <f>IF(Q67="","",VLOOKUP(Q67,LISTAS!$F$5:$I$301,4,0))</f>
        <v/>
      </c>
      <c r="T67" s="13"/>
      <c r="U67" s="13"/>
    </row>
    <row r="68" spans="2:21" ht="18" customHeight="1" thickBot="1" x14ac:dyDescent="0.3">
      <c r="B68" s="113"/>
      <c r="C68" s="71" t="str">
        <f>IF(C67="","",VLOOKUP(C67,LISTAS!$F$5:$H$301,2,0))</f>
        <v>LICEU JARDIM</v>
      </c>
      <c r="D68" s="115"/>
      <c r="E68" s="39"/>
      <c r="F68" s="39"/>
      <c r="G68" s="39"/>
      <c r="H68" s="10"/>
      <c r="I68" s="15"/>
      <c r="J68" s="10"/>
      <c r="K68" s="10"/>
      <c r="L68" s="14"/>
      <c r="O68" s="11"/>
      <c r="P68" s="12"/>
      <c r="Q68" s="13"/>
      <c r="R68" s="13" t="str">
        <f>IF(Q68="","",VLOOKUP(Q68,LISTAS!$F$5:$H$301,2,0))</f>
        <v/>
      </c>
      <c r="S68" s="13" t="str">
        <f>IF(Q68="","",VLOOKUP(Q68,LISTAS!$F$5:$I$301,4,0))</f>
        <v/>
      </c>
      <c r="T68" s="13"/>
      <c r="U68" s="13"/>
    </row>
    <row r="69" spans="2:21" ht="18" customHeight="1" x14ac:dyDescent="0.25">
      <c r="B69" s="113">
        <v>14</v>
      </c>
      <c r="C69" s="70"/>
      <c r="D69" s="114">
        <v>0</v>
      </c>
      <c r="E69" s="40">
        <f>IF(D69&lt;&gt;"",D69,"")</f>
        <v>0</v>
      </c>
      <c r="F69" s="39" t="str">
        <f>IF(D69&lt;&gt;"",IF(C69="","",C69),"")</f>
        <v/>
      </c>
      <c r="G69" s="39" t="str">
        <f>VLOOKUP(G67,E67:F69,2,0)</f>
        <v/>
      </c>
      <c r="H69" s="10"/>
      <c r="I69" s="15"/>
      <c r="J69" s="10"/>
      <c r="K69" s="10"/>
      <c r="L69" s="14"/>
      <c r="O69" s="11"/>
      <c r="P69" s="12"/>
      <c r="Q69" s="13"/>
      <c r="R69" s="13" t="str">
        <f>IF(Q69="","",VLOOKUP(Q69,LISTAS!$F$5:$H$301,2,0))</f>
        <v/>
      </c>
      <c r="S69" s="13" t="str">
        <f>IF(Q69="","",VLOOKUP(Q69,LISTAS!$F$5:$I$301,4,0))</f>
        <v/>
      </c>
      <c r="T69" s="13"/>
      <c r="U69" s="13"/>
    </row>
    <row r="70" spans="2:21" ht="18" customHeight="1" thickBot="1" x14ac:dyDescent="0.3">
      <c r="B70" s="113"/>
      <c r="C70" s="71" t="str">
        <f>IF(C69="","",VLOOKUP(C69,LISTAS!$F$5:$H$301,2,0))</f>
        <v/>
      </c>
      <c r="D70" s="115"/>
      <c r="E70" s="41"/>
      <c r="F70" s="39"/>
      <c r="G70" s="39"/>
      <c r="H70" s="10"/>
      <c r="I70" s="15"/>
      <c r="J70" s="10"/>
      <c r="K70" s="10"/>
      <c r="L70" s="14"/>
      <c r="O70" s="11"/>
      <c r="P70" s="12"/>
      <c r="Q70" s="13"/>
      <c r="R70" s="13" t="str">
        <f>IF(Q70="","",VLOOKUP(Q70,LISTAS!$F$5:$H$301,2,0))</f>
        <v/>
      </c>
      <c r="S70" s="13" t="str">
        <f>IF(Q70="","",VLOOKUP(Q70,LISTAS!$F$5:$I$301,4,0))</f>
        <v/>
      </c>
      <c r="T70" s="13"/>
      <c r="U70" s="13"/>
    </row>
    <row r="71" spans="2:21" ht="18" customHeight="1" thickBot="1" x14ac:dyDescent="0.3">
      <c r="B71" s="57"/>
      <c r="C71" s="39"/>
      <c r="D71" s="39"/>
      <c r="E71" s="41"/>
      <c r="F71" s="39"/>
      <c r="G71" s="10"/>
      <c r="H71" s="10"/>
      <c r="I71" s="15"/>
      <c r="J71" s="10"/>
      <c r="K71" s="10"/>
      <c r="L71" s="14"/>
      <c r="O71" s="11"/>
      <c r="P71" s="12"/>
      <c r="Q71" s="13"/>
      <c r="R71" s="13" t="str">
        <f>IF(Q71="","",VLOOKUP(Q71,LISTAS!$F$5:$H$301,2,0))</f>
        <v/>
      </c>
      <c r="S71" s="13" t="str">
        <f>IF(Q71="","",VLOOKUP(Q71,LISTAS!$F$5:$I$301,4,0))</f>
        <v/>
      </c>
      <c r="T71" s="13"/>
      <c r="U71" s="13"/>
    </row>
    <row r="72" spans="2:21" ht="18" customHeight="1" x14ac:dyDescent="0.25">
      <c r="B72" s="57"/>
      <c r="C72" s="39"/>
      <c r="D72" s="39"/>
      <c r="E72" s="41"/>
      <c r="F72" s="39"/>
      <c r="G72" s="70" t="str">
        <f>IF(D67&lt;&gt;"",IF(D69&lt;&gt;"",IF(D67=D69,"",IF(D67&gt;D69,C67,C69)),""),"")</f>
        <v xml:space="preserve">LORENA SQUASSONI </v>
      </c>
      <c r="H72" s="114">
        <v>0</v>
      </c>
      <c r="I72" s="43">
        <f>IF(H72&lt;&gt;"",H72,"")</f>
        <v>0</v>
      </c>
      <c r="J72" s="39" t="str">
        <f>IF(H72&lt;&gt;"",IF(G72="","",G72),"")</f>
        <v xml:space="preserve">LORENA SQUASSONI </v>
      </c>
      <c r="K72" s="39">
        <f>IF(I72&lt;&gt;"",IF(I74&lt;&gt;"",SMALL(I72:J74,1),""),"")</f>
        <v>0</v>
      </c>
      <c r="L72" s="14"/>
      <c r="O72" s="11"/>
      <c r="P72" s="12"/>
      <c r="Q72" s="13"/>
      <c r="R72" s="13" t="str">
        <f>IF(Q72="","",VLOOKUP(Q72,LISTAS!$F$5:$H$301,2,0))</f>
        <v/>
      </c>
      <c r="S72" s="13" t="str">
        <f>IF(Q72="","",VLOOKUP(Q72,LISTAS!$F$5:$I$301,4,0))</f>
        <v/>
      </c>
      <c r="T72" s="13"/>
      <c r="U72" s="13"/>
    </row>
    <row r="73" spans="2:21" ht="17.25" thickBot="1" x14ac:dyDescent="0.3">
      <c r="B73" s="57"/>
      <c r="C73" s="39"/>
      <c r="D73" s="39"/>
      <c r="E73" s="41"/>
      <c r="F73" s="39"/>
      <c r="G73" s="71" t="str">
        <f>IF(G72="","",VLOOKUP(G72,LISTAS!$F$5:$H$301,2,0))</f>
        <v>LICEU JARDIM</v>
      </c>
      <c r="H73" s="115"/>
      <c r="I73" s="44"/>
      <c r="J73" s="39"/>
      <c r="K73" s="39"/>
      <c r="L73" s="14"/>
      <c r="O73" s="11"/>
      <c r="P73" s="12"/>
      <c r="Q73" s="13"/>
      <c r="R73" s="13" t="str">
        <f>IF(Q73="","",VLOOKUP(Q73,LISTAS!$F$5:$H$301,2,0))</f>
        <v/>
      </c>
      <c r="S73" s="13" t="str">
        <f>IF(Q73="","",VLOOKUP(Q73,LISTAS!$F$5:$I$301,4,0))</f>
        <v/>
      </c>
      <c r="T73" s="13"/>
      <c r="U73" s="13"/>
    </row>
    <row r="74" spans="2:21" x14ac:dyDescent="0.25">
      <c r="B74" s="57"/>
      <c r="C74" s="39"/>
      <c r="D74" s="39"/>
      <c r="E74" s="41"/>
      <c r="F74" s="42"/>
      <c r="G74" s="70" t="str">
        <f>IF(D77&lt;&gt;"",IF(D79&lt;&gt;"",IF(D77=D79,"",IF(D77&gt;D79,C77,C79)),""),"")</f>
        <v>NATHALIA COLLETTI</v>
      </c>
      <c r="H74" s="114">
        <v>1</v>
      </c>
      <c r="I74" s="44">
        <f>IF(H74&lt;&gt;"",H74,"")</f>
        <v>1</v>
      </c>
      <c r="J74" s="39" t="str">
        <f>IF(H74&lt;&gt;"",IF(G74="","",G74),"")</f>
        <v>NATHALIA COLLETTI</v>
      </c>
      <c r="K74" s="39" t="str">
        <f>VLOOKUP(K72,I72:J74,2,0)</f>
        <v xml:space="preserve">LORENA SQUASSONI </v>
      </c>
      <c r="L74" s="14"/>
      <c r="O74" s="11"/>
      <c r="P74" s="12"/>
      <c r="Q74" s="13"/>
      <c r="R74" s="13" t="str">
        <f>IF(Q74="","",VLOOKUP(Q74,LISTAS!$F$5:$H$301,2,0))</f>
        <v/>
      </c>
      <c r="S74" s="13" t="str">
        <f>IF(Q74="","",VLOOKUP(Q74,LISTAS!$F$5:$I$301,4,0))</f>
        <v/>
      </c>
      <c r="T74" s="13"/>
      <c r="U74" s="13"/>
    </row>
    <row r="75" spans="2:21" ht="18" customHeight="1" thickBot="1" x14ac:dyDescent="0.3">
      <c r="B75" s="57"/>
      <c r="C75" s="39"/>
      <c r="D75" s="39"/>
      <c r="E75" s="41"/>
      <c r="F75" s="39"/>
      <c r="G75" s="71" t="str">
        <f>IF(G74="","",VLOOKUP(G74,LISTAS!$F$5:$H$301,2,0))</f>
        <v>COLÉGIO ARBOS - SÃO BERNARDO DO CAMPO</v>
      </c>
      <c r="H75" s="115"/>
      <c r="I75" s="39"/>
      <c r="J75" s="39"/>
      <c r="K75" s="39"/>
      <c r="L75" s="14"/>
      <c r="O75" s="11"/>
      <c r="P75" s="12"/>
      <c r="Q75" s="13"/>
      <c r="R75" s="13" t="str">
        <f>IF(Q75="","",VLOOKUP(Q75,LISTAS!$F$5:$H$301,2,0))</f>
        <v/>
      </c>
      <c r="S75" s="13" t="str">
        <f>IF(Q75="","",VLOOKUP(Q75,LISTAS!$F$5:$I$301,4,0))</f>
        <v/>
      </c>
      <c r="T75" s="13"/>
      <c r="U75" s="13"/>
    </row>
    <row r="76" spans="2:21" ht="18" customHeight="1" thickBot="1" x14ac:dyDescent="0.3">
      <c r="B76" s="57"/>
      <c r="C76" s="39"/>
      <c r="D76" s="39"/>
      <c r="E76" s="41"/>
      <c r="F76" s="39"/>
      <c r="G76" s="39"/>
      <c r="H76" s="39"/>
      <c r="I76" s="39"/>
      <c r="J76" s="39"/>
      <c r="K76" s="39"/>
      <c r="L76" s="14"/>
      <c r="O76" s="11"/>
      <c r="P76" s="12"/>
      <c r="Q76" s="13"/>
      <c r="R76" s="13" t="str">
        <f>IF(Q76="","",VLOOKUP(Q76,LISTAS!$F$5:$H$301,2,0))</f>
        <v/>
      </c>
      <c r="S76" s="13" t="str">
        <f>IF(Q76="","",VLOOKUP(Q76,LISTAS!$F$5:$I$301,4,0))</f>
        <v/>
      </c>
      <c r="T76" s="13"/>
      <c r="U76" s="13"/>
    </row>
    <row r="77" spans="2:21" ht="18" customHeight="1" x14ac:dyDescent="0.25">
      <c r="B77" s="113">
        <v>10</v>
      </c>
      <c r="C77" s="70" t="s">
        <v>166</v>
      </c>
      <c r="D77" s="114">
        <v>1</v>
      </c>
      <c r="E77" s="43">
        <f>IF(D77&lt;&gt;"",D77,"")</f>
        <v>1</v>
      </c>
      <c r="F77" s="39" t="str">
        <f>IF(D77&lt;&gt;"",IF(C77="","",C77),"")</f>
        <v>NATHALIA COLLETTI</v>
      </c>
      <c r="G77" s="39">
        <f>IF(E77&lt;&gt;"",IF(E79&lt;&gt;"",SMALL(E77:F79,1),""),"")</f>
        <v>0</v>
      </c>
      <c r="H77" s="39"/>
      <c r="I77" s="39"/>
      <c r="J77" s="39"/>
      <c r="K77" s="39"/>
      <c r="L77" s="14"/>
      <c r="O77" s="11"/>
      <c r="P77" s="12"/>
      <c r="Q77" s="13"/>
      <c r="R77" s="13" t="str">
        <f>IF(Q77="","",VLOOKUP(Q77,LISTAS!$F$5:$H$301,2,0))</f>
        <v/>
      </c>
      <c r="S77" s="13" t="str">
        <f>IF(Q77="","",VLOOKUP(Q77,LISTAS!$F$5:$I$301,4,0))</f>
        <v/>
      </c>
      <c r="T77" s="13"/>
      <c r="U77" s="13"/>
    </row>
    <row r="78" spans="2:21" ht="18" customHeight="1" thickBot="1" x14ac:dyDescent="0.3">
      <c r="B78" s="113"/>
      <c r="C78" s="71" t="str">
        <f>IF(C77="","",VLOOKUP(C77,LISTAS!$F$5:$H$301,2,0))</f>
        <v>COLÉGIO ARBOS - SÃO BERNARDO DO CAMPO</v>
      </c>
      <c r="D78" s="115"/>
      <c r="E78" s="44"/>
      <c r="F78" s="39"/>
      <c r="G78" s="39"/>
      <c r="H78" s="39"/>
      <c r="I78" s="39"/>
      <c r="J78" s="39"/>
      <c r="K78" s="39"/>
      <c r="L78" s="14"/>
      <c r="O78" s="11"/>
      <c r="P78" s="12"/>
      <c r="Q78" s="13"/>
      <c r="R78" s="13" t="str">
        <f>IF(Q78="","",VLOOKUP(Q78,LISTAS!$F$5:$H$301,2,0))</f>
        <v/>
      </c>
      <c r="S78" s="13" t="str">
        <f>IF(Q78="","",VLOOKUP(Q78,LISTAS!$F$5:$I$301,4,0))</f>
        <v/>
      </c>
      <c r="T78" s="13"/>
      <c r="U78" s="13"/>
    </row>
    <row r="79" spans="2:21" ht="18" customHeight="1" x14ac:dyDescent="0.25">
      <c r="B79" s="113">
        <v>15</v>
      </c>
      <c r="C79" s="70"/>
      <c r="D79" s="114">
        <v>0</v>
      </c>
      <c r="E79" s="44">
        <f>IF(D79&lt;&gt;"",D79,"")</f>
        <v>0</v>
      </c>
      <c r="F79" s="39" t="str">
        <f>IF(D79&lt;&gt;"",IF(C79="","",C79),"")</f>
        <v/>
      </c>
      <c r="G79" s="39" t="str">
        <f>VLOOKUP(G77,E77:F79,2,0)</f>
        <v/>
      </c>
      <c r="H79" s="39"/>
      <c r="I79" s="39"/>
      <c r="J79" s="39"/>
      <c r="K79" s="39"/>
      <c r="L79" s="14"/>
      <c r="O79" s="11"/>
      <c r="P79" s="12"/>
      <c r="Q79" s="13"/>
      <c r="R79" s="13" t="str">
        <f>IF(Q79="","",VLOOKUP(Q79,LISTAS!$F$5:$H$301,2,0))</f>
        <v/>
      </c>
      <c r="S79" s="13" t="str">
        <f>IF(Q79="","",VLOOKUP(Q79,LISTAS!$F$5:$I$301,4,0))</f>
        <v/>
      </c>
      <c r="T79" s="13"/>
      <c r="U79" s="13"/>
    </row>
    <row r="80" spans="2:21" ht="18" customHeight="1" thickBot="1" x14ac:dyDescent="0.3">
      <c r="B80" s="113"/>
      <c r="C80" s="71" t="str">
        <f>IF(C79="","",VLOOKUP(C79,LISTAS!$F$5:$H$301,2,0))</f>
        <v/>
      </c>
      <c r="D80" s="115"/>
      <c r="E80" s="39"/>
      <c r="F80" s="39"/>
      <c r="G80" s="39"/>
      <c r="H80" s="39"/>
      <c r="I80" s="39"/>
      <c r="J80" s="39"/>
      <c r="K80" s="39"/>
      <c r="L80" s="53"/>
      <c r="O80" s="11"/>
      <c r="P80" s="12"/>
      <c r="Q80" s="13"/>
      <c r="R80" s="13" t="str">
        <f>IF(Q80="","",VLOOKUP(Q80,LISTAS!$F$5:$H$301,2,0))</f>
        <v/>
      </c>
      <c r="S80" s="13" t="str">
        <f>IF(Q80="","",VLOOKUP(Q80,LISTAS!$F$5:$I$301,4,0))</f>
        <v/>
      </c>
      <c r="T80" s="13"/>
      <c r="U80" s="13"/>
    </row>
    <row r="81" spans="2:21" ht="18" customHeight="1" x14ac:dyDescent="0.25">
      <c r="B81" s="57"/>
      <c r="C81" s="39"/>
      <c r="D81" s="39"/>
      <c r="E81" s="39"/>
      <c r="F81" s="39"/>
      <c r="G81" s="39"/>
      <c r="H81" s="39"/>
      <c r="I81" s="39"/>
      <c r="J81" s="39"/>
      <c r="K81" s="39"/>
      <c r="L81" s="53"/>
      <c r="O81" s="11"/>
      <c r="P81" s="12"/>
      <c r="Q81" s="13"/>
      <c r="R81" s="13" t="str">
        <f>IF(Q81="","",VLOOKUP(Q81,LISTAS!$F$5:$H$301,2,0))</f>
        <v/>
      </c>
      <c r="S81" s="13" t="str">
        <f>IF(Q81="","",VLOOKUP(Q81,LISTAS!$F$5:$I$301,4,0))</f>
        <v/>
      </c>
      <c r="T81" s="13"/>
      <c r="U81" s="13"/>
    </row>
    <row r="82" spans="2:21" ht="18" customHeight="1" x14ac:dyDescent="0.25">
      <c r="B82" s="58"/>
      <c r="C82" s="18"/>
      <c r="D82" s="18"/>
      <c r="E82" s="18"/>
      <c r="F82" s="18"/>
      <c r="G82" s="18"/>
      <c r="H82" s="18"/>
      <c r="I82" s="18"/>
      <c r="J82" s="18"/>
      <c r="K82" s="18"/>
      <c r="L82" s="18"/>
    </row>
    <row r="83" spans="2:21" ht="18" customHeight="1" x14ac:dyDescent="0.25">
      <c r="B83" s="58"/>
      <c r="C83" s="18"/>
      <c r="D83" s="18"/>
      <c r="E83" s="18"/>
      <c r="F83" s="18"/>
      <c r="G83" s="18"/>
      <c r="H83" s="18"/>
      <c r="I83" s="18"/>
      <c r="J83" s="18"/>
      <c r="K83" s="18"/>
      <c r="L83" s="18"/>
    </row>
    <row r="84" spans="2:21" ht="30" customHeight="1" x14ac:dyDescent="0.25">
      <c r="B84" s="127" t="s">
        <v>22</v>
      </c>
      <c r="C84" s="128"/>
      <c r="D84" s="128"/>
      <c r="E84" s="128"/>
      <c r="F84" s="128"/>
      <c r="G84" s="128"/>
      <c r="H84" s="128"/>
      <c r="I84" s="128"/>
      <c r="J84" s="128"/>
      <c r="K84" s="128"/>
      <c r="L84" s="129"/>
      <c r="O84" s="130" t="s">
        <v>23</v>
      </c>
      <c r="P84" s="130"/>
      <c r="Q84" s="130"/>
      <c r="R84" s="130"/>
      <c r="S84" s="130"/>
      <c r="T84" s="130"/>
      <c r="U84" s="130"/>
    </row>
    <row r="85" spans="2:21" ht="28.5" customHeight="1" thickBot="1" x14ac:dyDescent="0.3">
      <c r="B85" s="56"/>
      <c r="C85" s="39"/>
      <c r="D85" s="54"/>
      <c r="E85" s="54"/>
      <c r="F85" s="54"/>
      <c r="G85" s="7"/>
      <c r="H85" s="7"/>
      <c r="I85" s="7"/>
      <c r="J85" s="7"/>
      <c r="K85" s="7"/>
      <c r="L85" s="8"/>
      <c r="O85" s="124" t="s">
        <v>3</v>
      </c>
      <c r="P85" s="125"/>
      <c r="Q85" s="9" t="s">
        <v>15</v>
      </c>
      <c r="R85" s="9" t="s">
        <v>0</v>
      </c>
      <c r="S85" s="9" t="s">
        <v>16</v>
      </c>
      <c r="T85" s="9" t="s">
        <v>17</v>
      </c>
      <c r="U85" s="9" t="s">
        <v>18</v>
      </c>
    </row>
    <row r="86" spans="2:21" ht="18" customHeight="1" x14ac:dyDescent="0.25">
      <c r="B86" s="116">
        <v>17</v>
      </c>
      <c r="C86" s="72"/>
      <c r="D86" s="114">
        <v>0</v>
      </c>
      <c r="E86" s="39">
        <f>IF(D86&lt;&gt;"",D86,"")</f>
        <v>0</v>
      </c>
      <c r="F86" s="39" t="str">
        <f>IF(D86&lt;&gt;"",IF(C86="","",C86),"")</f>
        <v/>
      </c>
      <c r="G86" s="39">
        <f>IF(E86&lt;&gt;"",IF(E88&lt;&gt;"",SMALL(E86:F88,1),""),"")</f>
        <v>0</v>
      </c>
      <c r="H86" s="10"/>
      <c r="I86" s="10"/>
      <c r="J86" s="10"/>
      <c r="K86" s="10"/>
      <c r="L86" s="14"/>
      <c r="O86" s="11" t="str">
        <f>IF(Q86&lt;&gt;"",1,"")</f>
        <v/>
      </c>
      <c r="P86" s="12" t="str">
        <f>IF(O86&lt;&gt;"","LUGAR","")</f>
        <v/>
      </c>
      <c r="Q86" s="13" t="str">
        <f>IF(L101&lt;&gt;"",IF(L103&lt;&gt;"",IF(L101=L103,"",IF(L101&gt;L103,K101,K103)),""),"")</f>
        <v/>
      </c>
      <c r="R86" s="13" t="str">
        <f>IF(Q86="","",VLOOKUP(Q86,LISTAS!$F$5:$H$301,2,0))</f>
        <v/>
      </c>
      <c r="S86" s="13" t="str">
        <f>IF(Q86="","",VLOOKUP(Q86,LISTAS!$F$5:$I$301,4,0))</f>
        <v/>
      </c>
      <c r="T86" s="13" t="str">
        <f>IF(O86="","",IF(O86=1,100,IF(O86=2,80,IF(O86=3,70,IF(O86=4,50,IF(O86=5,45,IF(O86=6,40,IF(O86=7,35,IF(O86=8,30,IF(O86=9,28,IF(O86=10,28,IF(O86=11,28,IF(O86=12,28,IF(O86=13,28,IF(O86=14,28,IF(O86=15,28,IF(O86=16,28,IF(O86&gt;16,"",""))))))))))))))))))</f>
        <v/>
      </c>
      <c r="U86" s="13" t="str">
        <f>IF(O86="","",IF($R$5="NÃO","",IF(O86=1,100,IF(O86=2,80,IF(O86=3,70,IF(O86=4,50,IF(O86=5,45,IF(O86=6,40,IF(O86=7,35,IF(O86=8,30,IF(O86=9,28,IF(O86=10,28,IF(O86=11,28,IF(O86=12,28,IF(O86=13,28,IF(O86=14,28,IF(O86=15,28,IF(O86=16,28,IF(O86&gt;16,"","")))))))))))))))))))</f>
        <v/>
      </c>
    </row>
    <row r="87" spans="2:21" ht="18" customHeight="1" thickBot="1" x14ac:dyDescent="0.3">
      <c r="B87" s="116"/>
      <c r="C87" s="73" t="str">
        <f>IF(C86="","",VLOOKUP(C86,LISTAS!$F$5:$H$301,2,0))</f>
        <v/>
      </c>
      <c r="D87" s="115"/>
      <c r="E87" s="39"/>
      <c r="F87" s="39"/>
      <c r="G87" s="39"/>
      <c r="H87" s="10"/>
      <c r="I87" s="10"/>
      <c r="J87" s="10"/>
      <c r="K87" s="10"/>
      <c r="L87" s="14"/>
      <c r="O87" s="11" t="str">
        <f>IF(Q87&lt;&gt;"",1+COUNTIF(O86,"1"),"")</f>
        <v/>
      </c>
      <c r="P87" s="12" t="str">
        <f t="shared" ref="P87:P101" si="6">IF(O87&lt;&gt;"","LUGAR","")</f>
        <v/>
      </c>
      <c r="Q87" s="13" t="str">
        <f>IF(L101&lt;&gt;"",IF(L103&lt;&gt;"",IF(L101=L103,"",IF(L101&lt;L103,K101,K103)),""),"")</f>
        <v/>
      </c>
      <c r="R87" s="13" t="str">
        <f>IF(Q87="","",VLOOKUP(Q87,LISTAS!$F$5:$H$301,2,0))</f>
        <v/>
      </c>
      <c r="S87" s="13" t="str">
        <f>IF(Q87="","",VLOOKUP(Q87,LISTAS!$F$5:$I$301,4,0))</f>
        <v/>
      </c>
      <c r="T87" s="13" t="str">
        <f t="shared" ref="T87:T101" si="7">IF(O87="","",IF(O87=1,100,IF(O87=2,80,IF(O87=3,70,IF(O87=4,50,IF(O87=5,45,IF(O87=6,40,IF(O87=7,35,IF(O87=8,30,IF(O87=9,28,IF(O87=10,28,IF(O87=11,28,IF(O87=12,28,IF(O87=13,28,IF(O87=14,28,IF(O87=15,28,IF(O87=16,28,IF(O87&gt;16,"",""))))))))))))))))))</f>
        <v/>
      </c>
      <c r="U87" s="13" t="str">
        <f t="shared" ref="U87:U101" si="8">IF(O87="","",IF($R$5="NÃO","",IF(O87=1,100,IF(O87=2,80,IF(O87=3,70,IF(O87=4,50,IF(O87=5,45,IF(O87=6,40,IF(O87=7,35,IF(O87=8,30,IF(O87=9,28,IF(O87=10,28,IF(O87=11,28,IF(O87=12,28,IF(O87=13,28,IF(O87=14,28,IF(O87=15,28,IF(O87=16,28,IF(O87&gt;16,"","")))))))))))))))))))</f>
        <v/>
      </c>
    </row>
    <row r="88" spans="2:21" ht="18" customHeight="1" x14ac:dyDescent="0.25">
      <c r="B88" s="113">
        <v>24</v>
      </c>
      <c r="C88" s="72"/>
      <c r="D88" s="114">
        <v>0</v>
      </c>
      <c r="E88" s="40">
        <f>IF(D88&lt;&gt;"",D88,"")</f>
        <v>0</v>
      </c>
      <c r="F88" s="39" t="str">
        <f>IF(D88&lt;&gt;"",IF(C88="","",C88),"")</f>
        <v/>
      </c>
      <c r="G88" s="39" t="str">
        <f>VLOOKUP(G86,E86:F88,2,0)</f>
        <v/>
      </c>
      <c r="H88" s="10"/>
      <c r="I88" s="10"/>
      <c r="J88" s="10"/>
      <c r="K88" s="10"/>
      <c r="L88" s="14"/>
      <c r="O88" s="11" t="str">
        <f>IF(Q88&lt;&gt;"",1+COUNTIF(O86:O87,"1")+COUNTIF(O86:O87,"2"),"")</f>
        <v/>
      </c>
      <c r="P88" s="12" t="str">
        <f t="shared" si="6"/>
        <v/>
      </c>
      <c r="Q88" s="17" t="str">
        <f>IF(Q86&lt;&gt;"",IF(G91=Q86,G93,IF(G93=Q86,G91,IF(G111=Q86,G113,IF(G113=Q86,G111)))),"")</f>
        <v/>
      </c>
      <c r="R88" s="13" t="str">
        <f>IF(Q88="","",VLOOKUP(Q88,LISTAS!$F$5:$H$301,2,0))</f>
        <v/>
      </c>
      <c r="S88" s="13" t="str">
        <f>IF(Q88="","",VLOOKUP(Q88,LISTAS!$F$5:$I$301,4,0))</f>
        <v/>
      </c>
      <c r="T88" s="13" t="str">
        <f t="shared" si="7"/>
        <v/>
      </c>
      <c r="U88" s="13" t="str">
        <f t="shared" si="8"/>
        <v/>
      </c>
    </row>
    <row r="89" spans="2:21" ht="18" customHeight="1" thickBot="1" x14ac:dyDescent="0.3">
      <c r="B89" s="113"/>
      <c r="C89" s="73" t="str">
        <f>IF(C88="","",VLOOKUP(C88,LISTAS!$F$5:$H$301,2,0))</f>
        <v/>
      </c>
      <c r="D89" s="115"/>
      <c r="E89" s="41"/>
      <c r="F89" s="39"/>
      <c r="G89" s="39"/>
      <c r="H89" s="10"/>
      <c r="I89" s="10"/>
      <c r="J89" s="10"/>
      <c r="K89" s="10"/>
      <c r="L89" s="14"/>
      <c r="O89" s="11" t="str">
        <f>IF(Q89&lt;&gt;"",1+COUNTIF(O86:O88,"1")+COUNTIF(O86:O88,"2")+COUNTIF(O86:O88,"3"),"")</f>
        <v/>
      </c>
      <c r="P89" s="12" t="str">
        <f t="shared" si="6"/>
        <v/>
      </c>
      <c r="Q89" s="17" t="str">
        <f>IF(Q87&lt;&gt;"",IF(G91=Q87,G93,IF(G93=Q87,G91,IF(G111=Q87,G113,IF(G113=Q87,G111)))),"")</f>
        <v/>
      </c>
      <c r="R89" s="13" t="str">
        <f>IF(Q89="","",VLOOKUP(Q89,LISTAS!$F$5:$H$301,2,0))</f>
        <v/>
      </c>
      <c r="S89" s="13" t="str">
        <f>IF(Q89="","",VLOOKUP(Q89,LISTAS!$F$5:$I$301,4,0))</f>
        <v/>
      </c>
      <c r="T89" s="13" t="str">
        <f t="shared" si="7"/>
        <v/>
      </c>
      <c r="U89" s="13" t="str">
        <f t="shared" si="8"/>
        <v/>
      </c>
    </row>
    <row r="90" spans="2:21" ht="18" customHeight="1" thickBot="1" x14ac:dyDescent="0.3">
      <c r="B90" s="57"/>
      <c r="C90" s="39"/>
      <c r="D90" s="39"/>
      <c r="E90" s="41"/>
      <c r="F90" s="39"/>
      <c r="G90" s="39"/>
      <c r="H90" s="10"/>
      <c r="I90" s="10"/>
      <c r="J90" s="10"/>
      <c r="K90" s="10"/>
      <c r="L90" s="14"/>
      <c r="O90" s="11" t="str">
        <f>IF(Q90&lt;&gt;"",1+COUNTIF(O86:O89,"1")+COUNTIF(O86:O89,"2")+COUNTIF(O86:O89,"3")+COUNTIF(O86:O89,"4"),"")</f>
        <v/>
      </c>
      <c r="P90" s="12" t="str">
        <f t="shared" si="6"/>
        <v/>
      </c>
      <c r="Q90" s="17" t="str">
        <f>IF(Q86&lt;&gt;"",IF(C86=Q86,C88,IF(C88=Q86,C86,IF(C96=Q86,C98,IF(C98=Q86,C96,IF(C106=Q86,C108,IF(C108=Q86,C106,IF(C116=Q86,C118,IF(C118=Q86,C116)))))))),"")</f>
        <v/>
      </c>
      <c r="R90" s="13" t="str">
        <f>IF(Q90="","",VLOOKUP(Q90,LISTAS!$F$5:$H$301,2,0))</f>
        <v/>
      </c>
      <c r="S90" s="13" t="str">
        <f>IF(Q90="","",VLOOKUP(Q90,LISTAS!$F$5:$I$301,4,0))</f>
        <v/>
      </c>
      <c r="T90" s="13" t="str">
        <f t="shared" si="7"/>
        <v/>
      </c>
      <c r="U90" s="13" t="str">
        <f t="shared" si="8"/>
        <v/>
      </c>
    </row>
    <row r="91" spans="2:21" ht="18" customHeight="1" x14ac:dyDescent="0.25">
      <c r="B91" s="57"/>
      <c r="C91" s="39"/>
      <c r="D91" s="39"/>
      <c r="E91" s="41"/>
      <c r="F91" s="39"/>
      <c r="G91" s="72" t="str">
        <f>IF(D86&lt;&gt;"",IF(D88&lt;&gt;"",IF(D86=D88,"",IF(D86&gt;D88,C86,C88)),""),"")</f>
        <v/>
      </c>
      <c r="H91" s="114">
        <v>0</v>
      </c>
      <c r="I91" s="39">
        <f>IF(H91&lt;&gt;"",H91,"")</f>
        <v>0</v>
      </c>
      <c r="J91" s="39" t="str">
        <f>IF(H91&lt;&gt;"",IF(G91="","",G91),"")</f>
        <v/>
      </c>
      <c r="K91" s="39">
        <f>IF(I91&lt;&gt;"",IF(I93&lt;&gt;"",SMALL(I91:J93,1),""),"")</f>
        <v>0</v>
      </c>
      <c r="L91" s="14"/>
      <c r="O91" s="11" t="str">
        <f>IF(Q91&lt;&gt;"",1+COUNTIF(O86:O90,"1")+COUNTIF(O86:O90,"2")+COUNTIF(O86:O90,"3")+COUNTIF(O86:O90,"4")+COUNTIF(O86:O90,"5"),"")</f>
        <v/>
      </c>
      <c r="P91" s="12" t="str">
        <f t="shared" si="6"/>
        <v/>
      </c>
      <c r="Q91" s="17" t="str">
        <f>IF(Q87&lt;&gt;"",IF(C86=Q87,C88,IF(C88=Q87,C86,IF(C96=Q87,C98,IF(C98=Q87,C96,IF(C106=Q87,C108,IF(C108=Q87,C106,IF(C116=Q87,C118,IF(C118=Q87,C116)))))))),"")</f>
        <v/>
      </c>
      <c r="R91" s="13" t="str">
        <f>IF(Q91="","",VLOOKUP(Q91,LISTAS!$F$5:$H$301,2,0))</f>
        <v/>
      </c>
      <c r="S91" s="13" t="str">
        <f>IF(Q91="","",VLOOKUP(Q91,LISTAS!$F$5:$I$301,4,0))</f>
        <v/>
      </c>
      <c r="T91" s="13" t="str">
        <f t="shared" si="7"/>
        <v/>
      </c>
      <c r="U91" s="13" t="str">
        <f t="shared" si="8"/>
        <v/>
      </c>
    </row>
    <row r="92" spans="2:21" ht="18" customHeight="1" thickBot="1" x14ac:dyDescent="0.3">
      <c r="B92" s="57"/>
      <c r="C92" s="39"/>
      <c r="D92" s="39"/>
      <c r="E92" s="41"/>
      <c r="F92" s="39"/>
      <c r="G92" s="73" t="str">
        <f>IF(G91="","",VLOOKUP(G91,LISTAS!$F$5:$H$301,2,0))</f>
        <v/>
      </c>
      <c r="H92" s="115"/>
      <c r="I92" s="39"/>
      <c r="J92" s="39"/>
      <c r="K92" s="39"/>
      <c r="L92" s="14"/>
      <c r="O92" s="11" t="str">
        <f>IF(Q92&lt;&gt;"",1+COUNTIF(O86:O91,"1")+COUNTIF(O86:O91,"2")+COUNTIF(O86:O91,"3")+COUNTIF(O86:O91,"4")+COUNTIF(O86:O91,"5")+COUNTIF(O86:O91,"6"),"")</f>
        <v/>
      </c>
      <c r="P92" s="12" t="str">
        <f t="shared" si="6"/>
        <v/>
      </c>
      <c r="Q92" s="17" t="str">
        <f>IF(Q88&lt;&gt;"",IF(C86=Q88,C88,IF(C88=Q88,C86,IF(C96=Q88,C98,IF(C98=Q88,C96,IF(C106=Q88,C108,IF(C108=Q88,C106,IF(C116=Q88,C118,IF(C118=Q88,C116)))))))),"")</f>
        <v/>
      </c>
      <c r="R92" s="13" t="str">
        <f>IF(Q92="","",VLOOKUP(Q92,LISTAS!$F$5:$H$301,2,0))</f>
        <v/>
      </c>
      <c r="S92" s="13" t="str">
        <f>IF(Q92="","",VLOOKUP(Q92,LISTAS!$F$5:$I$301,4,0))</f>
        <v/>
      </c>
      <c r="T92" s="13" t="str">
        <f t="shared" si="7"/>
        <v/>
      </c>
      <c r="U92" s="13" t="str">
        <f t="shared" si="8"/>
        <v/>
      </c>
    </row>
    <row r="93" spans="2:21" ht="18" customHeight="1" x14ac:dyDescent="0.25">
      <c r="B93" s="57"/>
      <c r="C93" s="39"/>
      <c r="D93" s="39"/>
      <c r="E93" s="41"/>
      <c r="F93" s="42"/>
      <c r="G93" s="72" t="str">
        <f>IF(D96&lt;&gt;"",IF(D98&lt;&gt;"",IF(D96=D98,"",IF(D96&gt;D98,C96,C98)),""),"")</f>
        <v/>
      </c>
      <c r="H93" s="114">
        <v>0</v>
      </c>
      <c r="I93" s="40">
        <f>IF(H93&lt;&gt;"",H93,"")</f>
        <v>0</v>
      </c>
      <c r="J93" s="39" t="str">
        <f>IF(H93&lt;&gt;"",IF(G93="","",G93),"")</f>
        <v/>
      </c>
      <c r="K93" s="39" t="str">
        <f>VLOOKUP(K91,I91:J93,2,0)</f>
        <v/>
      </c>
      <c r="L93" s="14"/>
      <c r="N93" s="19"/>
      <c r="O93" s="11" t="str">
        <f>IF(Q93&lt;&gt;"",1+COUNTIF(O86:O92,"1")+COUNTIF(O86:O92,"2")+COUNTIF(O86:O92,"3")+COUNTIF(O86:O92,"4")+COUNTIF(O86:O92,"5")+COUNTIF(O86:O92,"6")+COUNTIF(O86:O92,"7"),"")</f>
        <v/>
      </c>
      <c r="P93" s="12" t="str">
        <f t="shared" si="6"/>
        <v/>
      </c>
      <c r="Q93" s="17" t="str">
        <f>IF(Q89&lt;&gt;"",IF(C86=Q89,C88,IF(C88=Q89,C86,IF(C96=Q89,C98,IF(C98=Q89,C96,IF(C106=Q89,C108,IF(C108=Q89,C106,IF(C116=Q89,C118,IF(C118=Q89,C116)))))))),"")</f>
        <v/>
      </c>
      <c r="R93" s="13" t="str">
        <f>IF(Q93="","",VLOOKUP(Q93,LISTAS!$F$5:$H$301,2,0))</f>
        <v/>
      </c>
      <c r="S93" s="13" t="str">
        <f>IF(Q93="","",VLOOKUP(Q93,LISTAS!$F$5:$I$301,4,0))</f>
        <v/>
      </c>
      <c r="T93" s="13" t="str">
        <f t="shared" si="7"/>
        <v/>
      </c>
      <c r="U93" s="13" t="str">
        <f t="shared" si="8"/>
        <v/>
      </c>
    </row>
    <row r="94" spans="2:21" ht="18" customHeight="1" thickBot="1" x14ac:dyDescent="0.3">
      <c r="B94" s="57"/>
      <c r="C94" s="39"/>
      <c r="D94" s="39"/>
      <c r="E94" s="41"/>
      <c r="F94" s="39"/>
      <c r="G94" s="73" t="str">
        <f>IF(G93="","",VLOOKUP(G93,LISTAS!$F$5:$H$301,2,0))</f>
        <v/>
      </c>
      <c r="H94" s="115"/>
      <c r="I94" s="41"/>
      <c r="J94" s="39"/>
      <c r="K94" s="39"/>
      <c r="L94" s="14"/>
      <c r="N94" s="19"/>
      <c r="O94" s="11" t="str">
        <f>IF(Q94&lt;&gt;"",1+COUNTIF(O86:O93,"1")+COUNTIF(O86:O93,"2")+COUNTIF(O86:O93,"3")+COUNTIF(O86:O93,"4")+COUNTIF(O86:O93,"5")+COUNTIF(O86:O93,"6")+COUNTIF(O86:O93,"7")+COUNTIF(O86:O93,"8"),"")</f>
        <v/>
      </c>
      <c r="P94" s="12" t="str">
        <f t="shared" si="6"/>
        <v/>
      </c>
      <c r="Q94" s="17"/>
      <c r="R94" s="13" t="str">
        <f>IF(Q94="","",VLOOKUP(Q94,LISTAS!$F$5:$H$301,2,0))</f>
        <v/>
      </c>
      <c r="S94" s="13" t="str">
        <f>IF(Q94="","",VLOOKUP(Q94,LISTAS!$F$5:$I$301,4,0))</f>
        <v/>
      </c>
      <c r="T94" s="13" t="str">
        <f t="shared" si="7"/>
        <v/>
      </c>
      <c r="U94" s="13" t="str">
        <f t="shared" si="8"/>
        <v/>
      </c>
    </row>
    <row r="95" spans="2:21" ht="18" customHeight="1" thickBot="1" x14ac:dyDescent="0.3">
      <c r="B95" s="57"/>
      <c r="C95" s="39"/>
      <c r="D95" s="39"/>
      <c r="E95" s="41"/>
      <c r="F95" s="39"/>
      <c r="G95" s="10"/>
      <c r="H95" s="10"/>
      <c r="I95" s="41"/>
      <c r="J95" s="39"/>
      <c r="K95" s="39"/>
      <c r="L95" s="14"/>
      <c r="M95" s="16"/>
      <c r="O95" s="11" t="str">
        <f>IF(Q95&lt;&gt;"",1+COUNTIF(O86:O94,"1")+COUNTIF(O86:O94,"2")+COUNTIF(O86:O94,"3")+COUNTIF(O86:O94,"4")+COUNTIF(O86:O94,"5")+COUNTIF(O86:O94,"6")+COUNTIF(O86:O94,"7")+COUNTIF(O86:O94,"8")+COUNTIF(O86:O94,"9"),"")</f>
        <v/>
      </c>
      <c r="P95" s="12" t="str">
        <f t="shared" si="6"/>
        <v/>
      </c>
      <c r="Q95" s="17"/>
      <c r="R95" s="13" t="str">
        <f>IF(Q95="","",VLOOKUP(Q95,LISTAS!$F$5:$H$301,2,0))</f>
        <v/>
      </c>
      <c r="S95" s="13" t="str">
        <f>IF(Q95="","",VLOOKUP(Q95,LISTAS!$F$5:$I$301,4,0))</f>
        <v/>
      </c>
      <c r="T95" s="13" t="str">
        <f t="shared" si="7"/>
        <v/>
      </c>
      <c r="U95" s="13" t="str">
        <f t="shared" si="8"/>
        <v/>
      </c>
    </row>
    <row r="96" spans="2:21" ht="18" customHeight="1" x14ac:dyDescent="0.25">
      <c r="B96" s="113">
        <v>20</v>
      </c>
      <c r="C96" s="72"/>
      <c r="D96" s="114">
        <v>0</v>
      </c>
      <c r="E96" s="43">
        <f>IF(D96&lt;&gt;"",D96,"")</f>
        <v>0</v>
      </c>
      <c r="F96" s="39" t="str">
        <f>IF(D96&lt;&gt;"",IF(C96="","",C96),"")</f>
        <v/>
      </c>
      <c r="G96" s="39">
        <f>IF(E96&lt;&gt;"",IF(E98&lt;&gt;"",SMALL(E96:F98,1),""),"")</f>
        <v>0</v>
      </c>
      <c r="H96" s="10"/>
      <c r="I96" s="15"/>
      <c r="J96" s="10"/>
      <c r="K96" s="10"/>
      <c r="L96" s="14"/>
      <c r="M96" s="16"/>
      <c r="O96" s="11" t="str">
        <f>IF(Q96&lt;&gt;"",1+COUNTIF(O86:O95,"1")+COUNTIF(O86:O95,"2")+COUNTIF(O86:O95,"3")+COUNTIF(O86:O95,"4")+COUNTIF(O86:O95,"5")+COUNTIF(O86:O95,"6")+COUNTIF(O86:O95,"7")+COUNTIF(O86:O95,"8")+COUNTIF(O86:O95,"9")+COUNTIF(O86:O95,"10"),"")</f>
        <v/>
      </c>
      <c r="P96" s="12" t="str">
        <f t="shared" si="6"/>
        <v/>
      </c>
      <c r="Q96" s="17"/>
      <c r="R96" s="13" t="str">
        <f>IF(Q96="","",VLOOKUP(Q96,LISTAS!$F$5:$H$301,2,0))</f>
        <v/>
      </c>
      <c r="S96" s="13" t="str">
        <f>IF(Q96="","",VLOOKUP(Q96,LISTAS!$F$5:$I$301,4,0))</f>
        <v/>
      </c>
      <c r="T96" s="13" t="str">
        <f t="shared" si="7"/>
        <v/>
      </c>
      <c r="U96" s="13" t="str">
        <f t="shared" si="8"/>
        <v/>
      </c>
    </row>
    <row r="97" spans="2:21" ht="18" customHeight="1" thickBot="1" x14ac:dyDescent="0.3">
      <c r="B97" s="113"/>
      <c r="C97" s="73" t="str">
        <f>IF(C96="","",VLOOKUP(C96,LISTAS!$F$5:$H$301,2,0))</f>
        <v/>
      </c>
      <c r="D97" s="115"/>
      <c r="E97" s="44"/>
      <c r="F97" s="39"/>
      <c r="G97" s="39"/>
      <c r="H97" s="10"/>
      <c r="I97" s="15"/>
      <c r="J97" s="10"/>
      <c r="K97" s="10"/>
      <c r="L97" s="14"/>
      <c r="M97" s="16"/>
      <c r="O97" s="11" t="str">
        <f>IF(Q97&lt;&gt;"",1+COUNTIF(O86:O96,"1")+COUNTIF(O86:O96,"2")+COUNTIF(O86:O96,"3")+COUNTIF(O86:O96,"4")+COUNTIF(O86:O96,"5")+COUNTIF(O86:O96,"6")+COUNTIF(O86:O96,"7")+COUNTIF(O86:O96,"8")+COUNTIF(O86:O96,"9")+COUNTIF(O86:O96,"10")+COUNTIF(O86:O96,"11"),"")</f>
        <v/>
      </c>
      <c r="P97" s="12" t="str">
        <f t="shared" si="6"/>
        <v/>
      </c>
      <c r="Q97" s="17"/>
      <c r="R97" s="13" t="str">
        <f>IF(Q97="","",VLOOKUP(Q97,LISTAS!$F$5:$H$301,2,0))</f>
        <v/>
      </c>
      <c r="S97" s="13" t="str">
        <f>IF(Q97="","",VLOOKUP(Q97,LISTAS!$F$5:$I$301,4,0))</f>
        <v/>
      </c>
      <c r="T97" s="13" t="str">
        <f t="shared" si="7"/>
        <v/>
      </c>
      <c r="U97" s="13" t="str">
        <f t="shared" si="8"/>
        <v/>
      </c>
    </row>
    <row r="98" spans="2:21" ht="18" customHeight="1" x14ac:dyDescent="0.25">
      <c r="B98" s="113">
        <v>21</v>
      </c>
      <c r="C98" s="72"/>
      <c r="D98" s="114">
        <v>0</v>
      </c>
      <c r="E98" s="44">
        <f>IF(D98&lt;&gt;"",D98,"")</f>
        <v>0</v>
      </c>
      <c r="F98" s="39" t="str">
        <f>IF(D98&lt;&gt;"",IF(C98="","",C98),"")</f>
        <v/>
      </c>
      <c r="G98" s="39" t="str">
        <f>VLOOKUP(G96,E96:F98,2,0)</f>
        <v/>
      </c>
      <c r="H98" s="10"/>
      <c r="I98" s="15"/>
      <c r="J98" s="10"/>
      <c r="K98" s="10"/>
      <c r="L98" s="14"/>
      <c r="M98" s="16"/>
      <c r="O98" s="11" t="str">
        <f>IF(Q98&lt;&gt;"",1+COUNTIF(O86:O97,"1")+COUNTIF(O86:O97,"2")+COUNTIF(O86:O97,"3")+COUNTIF(O86:O97,"4")+COUNTIF(O86:O97,"5")+COUNTIF(O86:O97,"6")+COUNTIF(O86:O97,"7")+COUNTIF(O86:O97,"8")+COUNTIF(O86:O97,"9")+COUNTIF(O86:O97,"10")+COUNTIF(O86:O97,"11")+COUNTIF(O86:O97,"12"),"")</f>
        <v/>
      </c>
      <c r="P98" s="12" t="str">
        <f t="shared" si="6"/>
        <v/>
      </c>
      <c r="Q98" s="17"/>
      <c r="R98" s="13" t="str">
        <f>IF(Q98="","",VLOOKUP(Q98,LISTAS!$F$5:$H$301,2,0))</f>
        <v/>
      </c>
      <c r="S98" s="13" t="str">
        <f>IF(Q98="","",VLOOKUP(Q98,LISTAS!$F$5:$I$301,4,0))</f>
        <v/>
      </c>
      <c r="T98" s="13" t="str">
        <f t="shared" si="7"/>
        <v/>
      </c>
      <c r="U98" s="13" t="str">
        <f t="shared" si="8"/>
        <v/>
      </c>
    </row>
    <row r="99" spans="2:21" ht="18" customHeight="1" thickBot="1" x14ac:dyDescent="0.3">
      <c r="B99" s="113"/>
      <c r="C99" s="73" t="str">
        <f>IF(C98="","",VLOOKUP(C98,LISTAS!$F$5:$H$301,2,0))</f>
        <v/>
      </c>
      <c r="D99" s="115"/>
      <c r="E99" s="39"/>
      <c r="F99" s="39"/>
      <c r="G99" s="39"/>
      <c r="H99" s="10"/>
      <c r="I99" s="15"/>
      <c r="J99" s="10"/>
      <c r="K99" s="10"/>
      <c r="L99" s="14"/>
      <c r="N99" s="19"/>
      <c r="O99" s="11" t="str">
        <f>IF(Q99&lt;&gt;"",1+COUNTIF(O86:O98,"1")+COUNTIF(O86:O98,"2")+COUNTIF(O86:O98,"3")+COUNTIF(O86:O98,"4")+COUNTIF(O86:O98,"5")+COUNTIF(O86:O98,"6")+COUNTIF(O86:O98,"7")+COUNTIF(O86:O98,"8")+COUNTIF(O86:O98,"9")+COUNTIF(O86:O98,"10")+COUNTIF(O86:O98,"11")+COUNTIF(O86:O98,"12")+COUNTIF(O86:O98,"13"),"")</f>
        <v/>
      </c>
      <c r="P99" s="12" t="str">
        <f t="shared" si="6"/>
        <v/>
      </c>
      <c r="Q99" s="17"/>
      <c r="R99" s="13" t="str">
        <f>IF(Q99="","",VLOOKUP(Q99,LISTAS!$F$5:$H$301,2,0))</f>
        <v/>
      </c>
      <c r="S99" s="13" t="str">
        <f>IF(Q99="","",VLOOKUP(Q99,LISTAS!$F$5:$I$301,4,0))</f>
        <v/>
      </c>
      <c r="T99" s="13" t="str">
        <f t="shared" si="7"/>
        <v/>
      </c>
      <c r="U99" s="13" t="str">
        <f t="shared" si="8"/>
        <v/>
      </c>
    </row>
    <row r="100" spans="2:21" ht="18" customHeight="1" thickBot="1" x14ac:dyDescent="0.3">
      <c r="B100" s="57"/>
      <c r="C100" s="39"/>
      <c r="D100" s="39"/>
      <c r="E100" s="39"/>
      <c r="F100" s="39"/>
      <c r="G100" s="39"/>
      <c r="H100" s="39"/>
      <c r="I100" s="41"/>
      <c r="J100" s="39"/>
      <c r="K100" s="10"/>
      <c r="L100" s="14"/>
      <c r="O100" s="11" t="str">
        <f>IF(Q100&lt;&gt;"",1+COUNTIF(O86:O99,"1")+COUNTIF(O86:O99,"2")+COUNTIF(O86:O99,"3")+COUNTIF(O86:O99,"4")+COUNTIF(O86:O99,"5")+COUNTIF(O86:O99,"6")+COUNTIF(O86:O99,"7")+COUNTIF(O86:O99,"8")+COUNTIF(O86:O99,"9")+COUNTIF(O86:O99,"10")+COUNTIF(O86:O99,"11")+COUNTIF(O86:O99,"12")+COUNTIF(O86:O99,"13")+COUNTIF(O86:O99,"14"),"")</f>
        <v/>
      </c>
      <c r="P100" s="12" t="str">
        <f t="shared" si="6"/>
        <v/>
      </c>
      <c r="Q100" s="17"/>
      <c r="R100" s="13" t="str">
        <f>IF(Q100="","",VLOOKUP(Q100,LISTAS!$F$5:$H$301,2,0))</f>
        <v/>
      </c>
      <c r="S100" s="13" t="str">
        <f>IF(Q100="","",VLOOKUP(Q100,LISTAS!$F$5:$I$301,4,0))</f>
        <v/>
      </c>
      <c r="T100" s="13" t="str">
        <f t="shared" si="7"/>
        <v/>
      </c>
      <c r="U100" s="13" t="str">
        <f t="shared" si="8"/>
        <v/>
      </c>
    </row>
    <row r="101" spans="2:21" ht="18" customHeight="1" x14ac:dyDescent="0.25">
      <c r="B101" s="57"/>
      <c r="C101" s="39"/>
      <c r="D101" s="39"/>
      <c r="E101" s="39"/>
      <c r="F101" s="39"/>
      <c r="G101" s="39"/>
      <c r="H101" s="39"/>
      <c r="I101" s="41"/>
      <c r="J101" s="39"/>
      <c r="K101" s="72" t="str">
        <f>IF(H91&lt;&gt;"",IF(H93&lt;&gt;"",IF(H91=H93,"",IF(H91&gt;H93,G91,G93)),""),"")</f>
        <v/>
      </c>
      <c r="L101" s="114">
        <v>0</v>
      </c>
      <c r="O101" s="11" t="str">
        <f>IF(Q101&lt;&gt;"",1+COUNTIF(O86:O100,"1")+COUNTIF(O86:O100,"2")+COUNTIF(O86:O100,"3")+COUNTIF(O86:O100,"4")+COUNTIF(O86:O100,"5")+COUNTIF(O86:O100,"6")+COUNTIF(O86:O100,"7")+COUNTIF(O86:O100,"8")+COUNTIF(O86:O100,"9")+COUNTIF(O86:O100,"10")+COUNTIF(O86:O100,"11")+COUNTIF(O86:O100,"12")+COUNTIF(O86:O100,"13")+COUNTIF(O86:O100,"14")+COUNTIF(O86:O100,"15"),"")</f>
        <v/>
      </c>
      <c r="P101" s="12" t="str">
        <f t="shared" si="6"/>
        <v/>
      </c>
      <c r="Q101" s="17"/>
      <c r="R101" s="13" t="str">
        <f>IF(Q101="","",VLOOKUP(Q101,LISTAS!$F$5:$H$301,2,0))</f>
        <v/>
      </c>
      <c r="S101" s="13" t="str">
        <f>IF(Q101="","",VLOOKUP(Q101,LISTAS!$F$5:$I$301,4,0))</f>
        <v/>
      </c>
      <c r="T101" s="13" t="str">
        <f t="shared" si="7"/>
        <v/>
      </c>
      <c r="U101" s="13" t="str">
        <f t="shared" si="8"/>
        <v/>
      </c>
    </row>
    <row r="102" spans="2:21" ht="18" customHeight="1" thickBot="1" x14ac:dyDescent="0.3">
      <c r="B102" s="57"/>
      <c r="C102" s="39"/>
      <c r="D102" s="39"/>
      <c r="E102" s="39"/>
      <c r="F102" s="39"/>
      <c r="G102" s="39"/>
      <c r="H102" s="39"/>
      <c r="I102" s="41"/>
      <c r="J102" s="39"/>
      <c r="K102" s="73" t="str">
        <f>IF(K101="","",VLOOKUP(K101,LISTAS!$F$5:$H$301,2,0))</f>
        <v/>
      </c>
      <c r="L102" s="115"/>
      <c r="O102" s="11"/>
      <c r="P102" s="12"/>
      <c r="Q102" s="13"/>
      <c r="R102" s="13" t="str">
        <f>IF(Q102="","",VLOOKUP(Q102,LISTAS!$F$5:$H$301,2,0))</f>
        <v/>
      </c>
      <c r="S102" s="13" t="str">
        <f>IF(Q102="","",VLOOKUP(Q102,LISTAS!$F$5:$I$301,4,0))</f>
        <v/>
      </c>
      <c r="T102" s="13"/>
      <c r="U102" s="13"/>
    </row>
    <row r="103" spans="2:21" ht="18" customHeight="1" x14ac:dyDescent="0.25">
      <c r="B103" s="57"/>
      <c r="C103" s="39"/>
      <c r="D103" s="39"/>
      <c r="E103" s="39"/>
      <c r="F103" s="39"/>
      <c r="G103" s="39"/>
      <c r="H103" s="39"/>
      <c r="I103" s="41"/>
      <c r="J103" s="42"/>
      <c r="K103" s="72" t="str">
        <f>IF(H111&lt;&gt;"",IF(H113&lt;&gt;"",IF(H111=H113,"",IF(H111&gt;H113,G111,G113)),""),"")</f>
        <v/>
      </c>
      <c r="L103" s="114">
        <v>0</v>
      </c>
      <c r="O103" s="11"/>
      <c r="P103" s="12"/>
      <c r="Q103" s="13"/>
      <c r="R103" s="13" t="str">
        <f>IF(Q103="","",VLOOKUP(Q103,LISTAS!$F$5:$H$301,2,0))</f>
        <v/>
      </c>
      <c r="S103" s="13" t="str">
        <f>IF(Q103="","",VLOOKUP(Q103,LISTAS!$F$5:$I$301,4,0))</f>
        <v/>
      </c>
      <c r="T103" s="13"/>
      <c r="U103" s="13"/>
    </row>
    <row r="104" spans="2:21" ht="18" customHeight="1" thickBot="1" x14ac:dyDescent="0.3">
      <c r="B104" s="57"/>
      <c r="C104" s="39"/>
      <c r="D104" s="39"/>
      <c r="E104" s="39"/>
      <c r="F104" s="39"/>
      <c r="G104" s="39"/>
      <c r="H104" s="39"/>
      <c r="I104" s="41"/>
      <c r="J104" s="39"/>
      <c r="K104" s="73" t="str">
        <f>IF(K103="","",VLOOKUP(K103,LISTAS!$F$5:$H$301,2,0))</f>
        <v/>
      </c>
      <c r="L104" s="115"/>
      <c r="O104" s="11"/>
      <c r="P104" s="12"/>
      <c r="Q104" s="13"/>
      <c r="R104" s="13" t="str">
        <f>IF(Q104="","",VLOOKUP(Q104,LISTAS!$F$5:$H$301,2,0))</f>
        <v/>
      </c>
      <c r="S104" s="13" t="str">
        <f>IF(Q104="","",VLOOKUP(Q104,LISTAS!$F$5:$I$301,4,0))</f>
        <v/>
      </c>
      <c r="T104" s="13"/>
      <c r="U104" s="13"/>
    </row>
    <row r="105" spans="2:21" ht="18" customHeight="1" thickBot="1" x14ac:dyDescent="0.3">
      <c r="B105" s="57"/>
      <c r="C105" s="39"/>
      <c r="D105" s="39"/>
      <c r="E105" s="39"/>
      <c r="F105" s="39"/>
      <c r="G105" s="39"/>
      <c r="H105" s="39"/>
      <c r="I105" s="41"/>
      <c r="J105" s="39"/>
      <c r="K105" s="10"/>
      <c r="L105" s="14"/>
      <c r="O105" s="11"/>
      <c r="P105" s="12"/>
      <c r="Q105" s="13"/>
      <c r="R105" s="13" t="str">
        <f>IF(Q105="","",VLOOKUP(Q105,LISTAS!$F$5:$H$301,2,0))</f>
        <v/>
      </c>
      <c r="S105" s="13" t="str">
        <f>IF(Q105="","",VLOOKUP(Q105,LISTAS!$F$5:$I$301,4,0))</f>
        <v/>
      </c>
      <c r="T105" s="13"/>
      <c r="U105" s="13"/>
    </row>
    <row r="106" spans="2:21" ht="18" customHeight="1" x14ac:dyDescent="0.25">
      <c r="B106" s="113">
        <v>19</v>
      </c>
      <c r="C106" s="72"/>
      <c r="D106" s="114">
        <v>10</v>
      </c>
      <c r="E106" s="39">
        <f>IF(D106&lt;&gt;"",D106,"")</f>
        <v>10</v>
      </c>
      <c r="F106" s="39" t="str">
        <f>IF(D106&lt;&gt;"",IF(C106="","",C106),"")</f>
        <v/>
      </c>
      <c r="G106" s="39">
        <f>IF(E106&lt;&gt;"",IF(E108&lt;&gt;"",SMALL(E106:F108,1),""),"")</f>
        <v>0</v>
      </c>
      <c r="H106" s="10"/>
      <c r="I106" s="15"/>
      <c r="J106" s="10"/>
      <c r="K106" s="10"/>
      <c r="L106" s="14"/>
      <c r="O106" s="11"/>
      <c r="P106" s="12"/>
      <c r="Q106" s="13"/>
      <c r="R106" s="13" t="str">
        <f>IF(Q106="","",VLOOKUP(Q106,LISTAS!$F$5:$H$301,2,0))</f>
        <v/>
      </c>
      <c r="S106" s="13" t="str">
        <f>IF(Q106="","",VLOOKUP(Q106,LISTAS!$F$5:$I$301,4,0))</f>
        <v/>
      </c>
      <c r="T106" s="13"/>
      <c r="U106" s="13"/>
    </row>
    <row r="107" spans="2:21" ht="18" customHeight="1" thickBot="1" x14ac:dyDescent="0.3">
      <c r="B107" s="113"/>
      <c r="C107" s="73" t="str">
        <f>IF(C106="","",VLOOKUP(C106,LISTAS!$F$5:$H$301,2,0))</f>
        <v/>
      </c>
      <c r="D107" s="115"/>
      <c r="E107" s="39"/>
      <c r="F107" s="39"/>
      <c r="G107" s="39"/>
      <c r="H107" s="10"/>
      <c r="I107" s="15"/>
      <c r="J107" s="10"/>
      <c r="K107" s="10"/>
      <c r="L107" s="14"/>
      <c r="O107" s="11"/>
      <c r="P107" s="12"/>
      <c r="Q107" s="13"/>
      <c r="R107" s="13" t="str">
        <f>IF(Q107="","",VLOOKUP(Q107,LISTAS!$F$5:$H$301,2,0))</f>
        <v/>
      </c>
      <c r="S107" s="13" t="str">
        <f>IF(Q107="","",VLOOKUP(Q107,LISTAS!$F$5:$I$301,4,0))</f>
        <v/>
      </c>
      <c r="T107" s="13"/>
      <c r="U107" s="13"/>
    </row>
    <row r="108" spans="2:21" ht="18" customHeight="1" x14ac:dyDescent="0.25">
      <c r="B108" s="113">
        <v>22</v>
      </c>
      <c r="C108" s="72"/>
      <c r="D108" s="114">
        <v>0</v>
      </c>
      <c r="E108" s="40">
        <f>IF(D108&lt;&gt;"",D108,"")</f>
        <v>0</v>
      </c>
      <c r="F108" s="39" t="str">
        <f>IF(D108&lt;&gt;"",IF(C108="","",C108),"")</f>
        <v/>
      </c>
      <c r="G108" s="39" t="str">
        <f>VLOOKUP(G106,E106:F108,2,0)</f>
        <v/>
      </c>
      <c r="H108" s="10"/>
      <c r="I108" s="15"/>
      <c r="J108" s="10"/>
      <c r="K108" s="10"/>
      <c r="L108" s="14"/>
      <c r="O108" s="11"/>
      <c r="P108" s="12"/>
      <c r="Q108" s="13"/>
      <c r="R108" s="13" t="str">
        <f>IF(Q108="","",VLOOKUP(Q108,LISTAS!$F$5:$H$301,2,0))</f>
        <v/>
      </c>
      <c r="S108" s="13" t="str">
        <f>IF(Q108="","",VLOOKUP(Q108,LISTAS!$F$5:$I$301,4,0))</f>
        <v/>
      </c>
      <c r="T108" s="13"/>
      <c r="U108" s="13"/>
    </row>
    <row r="109" spans="2:21" ht="18" customHeight="1" thickBot="1" x14ac:dyDescent="0.3">
      <c r="B109" s="113"/>
      <c r="C109" s="73" t="str">
        <f>IF(C108="","",VLOOKUP(C108,LISTAS!$F$5:$H$301,2,0))</f>
        <v/>
      </c>
      <c r="D109" s="115"/>
      <c r="E109" s="41"/>
      <c r="F109" s="39"/>
      <c r="G109" s="39"/>
      <c r="H109" s="10"/>
      <c r="I109" s="15"/>
      <c r="J109" s="10"/>
      <c r="K109" s="10"/>
      <c r="L109" s="14"/>
      <c r="O109" s="11"/>
      <c r="P109" s="12"/>
      <c r="Q109" s="13"/>
      <c r="R109" s="13" t="str">
        <f>IF(Q109="","",VLOOKUP(Q109,LISTAS!$F$5:$H$301,2,0))</f>
        <v/>
      </c>
      <c r="S109" s="13" t="str">
        <f>IF(Q109="","",VLOOKUP(Q109,LISTAS!$F$5:$I$301,4,0))</f>
        <v/>
      </c>
      <c r="T109" s="13"/>
      <c r="U109" s="13"/>
    </row>
    <row r="110" spans="2:21" ht="18" customHeight="1" thickBot="1" x14ac:dyDescent="0.3">
      <c r="B110" s="57"/>
      <c r="C110" s="39"/>
      <c r="D110" s="39"/>
      <c r="E110" s="41"/>
      <c r="F110" s="39"/>
      <c r="G110" s="10"/>
      <c r="H110" s="10"/>
      <c r="I110" s="15"/>
      <c r="J110" s="10"/>
      <c r="K110" s="10"/>
      <c r="L110" s="14"/>
      <c r="O110" s="11"/>
      <c r="P110" s="12"/>
      <c r="Q110" s="13"/>
      <c r="R110" s="13" t="str">
        <f>IF(Q110="","",VLOOKUP(Q110,LISTAS!$F$5:$H$301,2,0))</f>
        <v/>
      </c>
      <c r="S110" s="13" t="str">
        <f>IF(Q110="","",VLOOKUP(Q110,LISTAS!$F$5:$I$301,4,0))</f>
        <v/>
      </c>
      <c r="T110" s="13"/>
      <c r="U110" s="13"/>
    </row>
    <row r="111" spans="2:21" ht="18" customHeight="1" x14ac:dyDescent="0.25">
      <c r="B111" s="57"/>
      <c r="C111" s="39"/>
      <c r="D111" s="39"/>
      <c r="E111" s="41"/>
      <c r="F111" s="39"/>
      <c r="G111" s="72">
        <f>IF(D106&lt;&gt;"",IF(D108&lt;&gt;"",IF(D106=D108,"",IF(D106&gt;D108,C106,C108)),""),"")</f>
        <v>0</v>
      </c>
      <c r="H111" s="114">
        <v>0</v>
      </c>
      <c r="I111" s="43">
        <f>IF(H111&lt;&gt;"",H111,"")</f>
        <v>0</v>
      </c>
      <c r="J111" s="39">
        <f>IF(H111&lt;&gt;"",IF(G111="","",G111),"")</f>
        <v>0</v>
      </c>
      <c r="K111" s="39">
        <f>IF(I111&lt;&gt;"",IF(I113&lt;&gt;"",SMALL(I111:J113,1),""),"")</f>
        <v>0</v>
      </c>
      <c r="L111" s="14"/>
      <c r="O111" s="11"/>
      <c r="P111" s="12"/>
      <c r="Q111" s="13"/>
      <c r="R111" s="13" t="str">
        <f>IF(Q111="","",VLOOKUP(Q111,LISTAS!$F$5:$H$301,2,0))</f>
        <v/>
      </c>
      <c r="S111" s="13" t="str">
        <f>IF(Q111="","",VLOOKUP(Q111,LISTAS!$F$5:$I$301,4,0))</f>
        <v/>
      </c>
      <c r="T111" s="13"/>
      <c r="U111" s="13"/>
    </row>
    <row r="112" spans="2:21" ht="18" customHeight="1" thickBot="1" x14ac:dyDescent="0.3">
      <c r="B112" s="57"/>
      <c r="C112" s="39"/>
      <c r="D112" s="39"/>
      <c r="E112" s="41"/>
      <c r="F112" s="39"/>
      <c r="G112" s="73" t="e">
        <f>IF(G111="","",VLOOKUP(G111,LISTAS!$F$5:$H$301,2,0))</f>
        <v>#N/A</v>
      </c>
      <c r="H112" s="115"/>
      <c r="I112" s="44"/>
      <c r="J112" s="39"/>
      <c r="K112" s="39"/>
      <c r="L112" s="14"/>
      <c r="O112" s="11"/>
      <c r="P112" s="12"/>
      <c r="Q112" s="13"/>
      <c r="R112" s="13" t="str">
        <f>IF(Q112="","",VLOOKUP(Q112,LISTAS!$F$5:$H$301,2,0))</f>
        <v/>
      </c>
      <c r="S112" s="13" t="str">
        <f>IF(Q112="","",VLOOKUP(Q112,LISTAS!$F$5:$I$301,4,0))</f>
        <v/>
      </c>
      <c r="T112" s="13"/>
      <c r="U112" s="13"/>
    </row>
    <row r="113" spans="2:22" ht="18" customHeight="1" x14ac:dyDescent="0.25">
      <c r="B113" s="57"/>
      <c r="C113" s="39"/>
      <c r="D113" s="39"/>
      <c r="E113" s="41"/>
      <c r="F113" s="42"/>
      <c r="G113" s="72" t="str">
        <f>IF(D116&lt;&gt;"",IF(D118&lt;&gt;"",IF(D116=D118,"",IF(D116&gt;D118,C116,C118)),""),"")</f>
        <v/>
      </c>
      <c r="H113" s="114">
        <v>0</v>
      </c>
      <c r="I113" s="44">
        <f>IF(H113&lt;&gt;"",H113,"")</f>
        <v>0</v>
      </c>
      <c r="J113" s="39" t="str">
        <f>IF(H113&lt;&gt;"",IF(G113="","",G113),"")</f>
        <v/>
      </c>
      <c r="K113" s="39">
        <f>VLOOKUP(K111,I111:J113,2,0)</f>
        <v>0</v>
      </c>
      <c r="L113" s="14"/>
      <c r="O113" s="11"/>
      <c r="P113" s="12"/>
      <c r="Q113" s="13"/>
      <c r="R113" s="13" t="str">
        <f>IF(Q113="","",VLOOKUP(Q113,LISTAS!$F$5:$H$301,2,0))</f>
        <v/>
      </c>
      <c r="S113" s="13" t="str">
        <f>IF(Q113="","",VLOOKUP(Q113,LISTAS!$F$5:$I$301,4,0))</f>
        <v/>
      </c>
      <c r="T113" s="13"/>
      <c r="U113" s="13"/>
      <c r="V113" s="2"/>
    </row>
    <row r="114" spans="2:22" ht="18" customHeight="1" thickBot="1" x14ac:dyDescent="0.3">
      <c r="B114" s="57"/>
      <c r="C114" s="39"/>
      <c r="D114" s="39"/>
      <c r="E114" s="41"/>
      <c r="F114" s="39"/>
      <c r="G114" s="73" t="str">
        <f>IF(G113="","",VLOOKUP(G113,LISTAS!$F$5:$H$301,2,0))</f>
        <v/>
      </c>
      <c r="H114" s="115"/>
      <c r="I114" s="39"/>
      <c r="J114" s="39"/>
      <c r="K114" s="39"/>
      <c r="L114" s="14"/>
      <c r="O114" s="11"/>
      <c r="P114" s="12"/>
      <c r="Q114" s="13"/>
      <c r="R114" s="13" t="str">
        <f>IF(Q114="","",VLOOKUP(Q114,LISTAS!$F$5:$H$301,2,0))</f>
        <v/>
      </c>
      <c r="S114" s="13" t="str">
        <f>IF(Q114="","",VLOOKUP(Q114,LISTAS!$F$5:$I$301,4,0))</f>
        <v/>
      </c>
      <c r="T114" s="13"/>
      <c r="U114" s="13"/>
      <c r="V114" s="2"/>
    </row>
    <row r="115" spans="2:22" ht="18" customHeight="1" thickBot="1" x14ac:dyDescent="0.3">
      <c r="B115" s="57"/>
      <c r="C115" s="39"/>
      <c r="D115" s="39"/>
      <c r="E115" s="41"/>
      <c r="F115" s="39"/>
      <c r="G115" s="39"/>
      <c r="H115" s="39"/>
      <c r="I115" s="39"/>
      <c r="J115" s="39"/>
      <c r="K115" s="39"/>
      <c r="L115" s="14"/>
      <c r="M115" s="2"/>
      <c r="N115" s="2"/>
      <c r="O115" s="11"/>
      <c r="P115" s="12"/>
      <c r="Q115" s="13"/>
      <c r="R115" s="13" t="str">
        <f>IF(Q115="","",VLOOKUP(Q115,LISTAS!$F$5:$H$301,2,0))</f>
        <v/>
      </c>
      <c r="S115" s="13" t="str">
        <f>IF(Q115="","",VLOOKUP(Q115,LISTAS!$F$5:$I$301,4,0))</f>
        <v/>
      </c>
      <c r="T115" s="13"/>
      <c r="U115" s="13"/>
    </row>
    <row r="116" spans="2:22" ht="18" customHeight="1" x14ac:dyDescent="0.25">
      <c r="B116" s="113">
        <v>18</v>
      </c>
      <c r="C116" s="72"/>
      <c r="D116" s="114">
        <v>0</v>
      </c>
      <c r="E116" s="43">
        <f>IF(D116&lt;&gt;"",D116,"")</f>
        <v>0</v>
      </c>
      <c r="F116" s="39" t="str">
        <f>IF(D116&lt;&gt;"",IF(C116="","",C116),"")</f>
        <v/>
      </c>
      <c r="G116" s="39">
        <f>IF(E116&lt;&gt;"",IF(E118&lt;&gt;"",SMALL(E116:F118,1),""),"")</f>
        <v>0</v>
      </c>
      <c r="H116" s="39"/>
      <c r="I116" s="39"/>
      <c r="J116" s="39"/>
      <c r="K116" s="39"/>
      <c r="L116" s="14"/>
      <c r="M116" s="2"/>
      <c r="N116" s="2"/>
      <c r="O116" s="11"/>
      <c r="P116" s="12"/>
      <c r="Q116" s="13"/>
      <c r="R116" s="13" t="str">
        <f>IF(Q116="","",VLOOKUP(Q116,LISTAS!$F$5:$H$301,2,0))</f>
        <v/>
      </c>
      <c r="S116" s="13" t="str">
        <f>IF(Q116="","",VLOOKUP(Q116,LISTAS!$F$5:$I$301,4,0))</f>
        <v/>
      </c>
      <c r="T116" s="13"/>
      <c r="U116" s="13"/>
    </row>
    <row r="117" spans="2:22" ht="18" customHeight="1" thickBot="1" x14ac:dyDescent="0.3">
      <c r="B117" s="113"/>
      <c r="C117" s="73" t="str">
        <f>IF(C116="","",VLOOKUP(C116,LISTAS!$F$5:$H$301,2,0))</f>
        <v/>
      </c>
      <c r="D117" s="115"/>
      <c r="E117" s="44"/>
      <c r="F117" s="39"/>
      <c r="G117" s="39"/>
      <c r="H117" s="39"/>
      <c r="I117" s="39"/>
      <c r="J117" s="39"/>
      <c r="K117" s="39"/>
      <c r="L117" s="14"/>
      <c r="O117" s="11"/>
      <c r="P117" s="12"/>
      <c r="Q117" s="13"/>
      <c r="R117" s="13" t="str">
        <f>IF(Q117="","",VLOOKUP(Q117,LISTAS!$F$5:$H$301,2,0))</f>
        <v/>
      </c>
      <c r="S117" s="13" t="str">
        <f>IF(Q117="","",VLOOKUP(Q117,LISTAS!$F$5:$I$301,4,0))</f>
        <v/>
      </c>
      <c r="T117" s="13"/>
      <c r="U117" s="13"/>
    </row>
    <row r="118" spans="2:22" ht="18" customHeight="1" x14ac:dyDescent="0.25">
      <c r="B118" s="113">
        <v>23</v>
      </c>
      <c r="C118" s="72"/>
      <c r="D118" s="114">
        <v>0</v>
      </c>
      <c r="E118" s="44">
        <f>IF(D118&lt;&gt;"",D118,"")</f>
        <v>0</v>
      </c>
      <c r="F118" s="39" t="str">
        <f>IF(D118&lt;&gt;"",IF(C118="","",C118),"")</f>
        <v/>
      </c>
      <c r="G118" s="39" t="str">
        <f>VLOOKUP(G116,E116:F118,2,0)</f>
        <v/>
      </c>
      <c r="H118" s="39"/>
      <c r="I118" s="39"/>
      <c r="J118" s="39"/>
      <c r="K118" s="39"/>
      <c r="L118" s="14"/>
      <c r="O118" s="11"/>
      <c r="P118" s="12"/>
      <c r="Q118" s="13"/>
      <c r="R118" s="13" t="str">
        <f>IF(Q118="","",VLOOKUP(Q118,LISTAS!$F$5:$H$301,2,0))</f>
        <v/>
      </c>
      <c r="S118" s="13" t="str">
        <f>IF(Q118="","",VLOOKUP(Q118,LISTAS!$F$5:$I$301,4,0))</f>
        <v/>
      </c>
      <c r="T118" s="13"/>
      <c r="U118" s="13"/>
    </row>
    <row r="119" spans="2:22" ht="18" customHeight="1" thickBot="1" x14ac:dyDescent="0.3">
      <c r="B119" s="113"/>
      <c r="C119" s="73" t="str">
        <f>IF(C118="","",VLOOKUP(C118,LISTAS!$F$5:$H$301,2,0))</f>
        <v/>
      </c>
      <c r="D119" s="115"/>
      <c r="E119" s="39"/>
      <c r="F119" s="39"/>
      <c r="G119" s="39"/>
      <c r="H119" s="39"/>
      <c r="I119" s="39"/>
      <c r="J119" s="39"/>
      <c r="K119" s="39"/>
      <c r="L119" s="53"/>
      <c r="O119" s="11"/>
      <c r="P119" s="12"/>
      <c r="Q119" s="13"/>
      <c r="R119" s="13" t="str">
        <f>IF(Q119="","",VLOOKUP(Q119,LISTAS!$F$5:$H$301,2,0))</f>
        <v/>
      </c>
      <c r="S119" s="13" t="str">
        <f>IF(Q119="","",VLOOKUP(Q119,LISTAS!$F$5:$I$301,4,0))</f>
        <v/>
      </c>
      <c r="T119" s="13"/>
      <c r="U119" s="13"/>
    </row>
    <row r="120" spans="2:22" ht="18" customHeight="1" x14ac:dyDescent="0.25">
      <c r="B120" s="57"/>
      <c r="C120" s="39"/>
      <c r="D120" s="39"/>
      <c r="E120" s="39"/>
      <c r="F120" s="39"/>
      <c r="G120" s="39"/>
      <c r="H120" s="39"/>
      <c r="I120" s="39"/>
      <c r="J120" s="39"/>
      <c r="K120" s="39"/>
      <c r="L120" s="53"/>
      <c r="O120" s="11"/>
      <c r="P120" s="12"/>
      <c r="Q120" s="13"/>
      <c r="R120" s="13" t="str">
        <f>IF(Q120="","",VLOOKUP(Q120,LISTAS!$F$5:$H$301,2,0))</f>
        <v/>
      </c>
      <c r="S120" s="13" t="str">
        <f>IF(Q120="","",VLOOKUP(Q120,LISTAS!$F$5:$I$301,4,0))</f>
        <v/>
      </c>
      <c r="T120" s="13"/>
      <c r="U120" s="13"/>
    </row>
    <row r="121" spans="2:22" ht="18" customHeight="1" x14ac:dyDescent="0.25">
      <c r="B121" s="59"/>
      <c r="O121" s="2"/>
      <c r="P121" s="2"/>
      <c r="Q121" s="2"/>
      <c r="R121" s="2"/>
      <c r="S121" s="2"/>
      <c r="T121" s="2"/>
      <c r="U121" s="2"/>
    </row>
    <row r="122" spans="2:22" ht="18" customHeight="1" x14ac:dyDescent="0.25">
      <c r="B122" s="59"/>
    </row>
    <row r="123" spans="2:22" ht="18" customHeight="1" x14ac:dyDescent="0.25">
      <c r="B123" s="59"/>
    </row>
    <row r="124" spans="2:22" ht="18" customHeight="1" x14ac:dyDescent="0.25">
      <c r="B124" s="59"/>
    </row>
    <row r="125" spans="2:22" ht="18" customHeight="1" x14ac:dyDescent="0.25">
      <c r="B125" s="59"/>
    </row>
    <row r="126" spans="2:22" ht="18" customHeight="1" x14ac:dyDescent="0.25">
      <c r="B126" s="59"/>
    </row>
    <row r="127" spans="2:22" ht="18" customHeight="1" x14ac:dyDescent="0.25">
      <c r="B127" s="59"/>
    </row>
    <row r="128" spans="2:22" ht="18" customHeight="1" x14ac:dyDescent="0.25">
      <c r="B128" s="59"/>
    </row>
    <row r="129" spans="2:12" ht="18" customHeight="1" x14ac:dyDescent="0.25">
      <c r="B129" s="59"/>
    </row>
    <row r="130" spans="2:12" ht="18" customHeight="1" x14ac:dyDescent="0.25">
      <c r="B130" s="59"/>
    </row>
    <row r="131" spans="2:12" ht="18" customHeight="1" x14ac:dyDescent="0.25">
      <c r="B131" s="59"/>
    </row>
    <row r="132" spans="2:12" ht="18" customHeight="1" x14ac:dyDescent="0.25">
      <c r="B132" s="59"/>
    </row>
    <row r="133" spans="2:12" ht="18" customHeight="1" x14ac:dyDescent="0.25">
      <c r="B133" s="59"/>
    </row>
    <row r="134" spans="2:12" ht="18" customHeight="1" x14ac:dyDescent="0.25">
      <c r="B134" s="59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ht="18" customHeight="1" x14ac:dyDescent="0.25">
      <c r="B135" s="59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ht="18" customHeight="1" x14ac:dyDescent="0.25">
      <c r="B136" s="59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ht="18" customHeight="1" x14ac:dyDescent="0.25">
      <c r="B137" s="59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ht="18" customHeight="1" x14ac:dyDescent="0.25">
      <c r="B138" s="59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ht="18" customHeight="1" x14ac:dyDescent="0.25">
      <c r="B139" s="59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ht="18" customHeight="1" x14ac:dyDescent="0.25">
      <c r="B140" s="59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ht="18" customHeight="1" x14ac:dyDescent="0.25">
      <c r="B141" s="59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ht="18" customHeight="1" x14ac:dyDescent="0.25">
      <c r="B142" s="59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ht="18" customHeight="1" x14ac:dyDescent="0.25">
      <c r="B143" s="59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ht="18" customHeight="1" x14ac:dyDescent="0.25">
      <c r="B144" s="59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ht="18" customHeight="1" x14ac:dyDescent="0.25">
      <c r="B145" s="59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ht="18" customHeight="1" x14ac:dyDescent="0.25">
      <c r="B146" s="59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ht="18" customHeight="1" x14ac:dyDescent="0.25">
      <c r="B147" s="59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ht="18" customHeight="1" x14ac:dyDescent="0.25">
      <c r="B148" s="59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ht="18" customHeight="1" x14ac:dyDescent="0.25">
      <c r="B149" s="59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ht="18" customHeight="1" x14ac:dyDescent="0.25">
      <c r="B150" s="59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ht="18" customHeight="1" x14ac:dyDescent="0.25"/>
    <row r="152" spans="2:12" ht="18" customHeight="1" x14ac:dyDescent="0.25"/>
    <row r="153" spans="2:12" ht="18" customHeight="1" x14ac:dyDescent="0.25"/>
    <row r="154" spans="2:12" ht="18" customHeight="1" x14ac:dyDescent="0.25"/>
    <row r="155" spans="2:12" ht="18" customHeight="1" x14ac:dyDescent="0.25"/>
    <row r="156" spans="2:12" ht="18" customHeight="1" x14ac:dyDescent="0.25"/>
    <row r="157" spans="2:12" ht="18" customHeight="1" x14ac:dyDescent="0.25"/>
    <row r="158" spans="2:12" ht="18" customHeight="1" x14ac:dyDescent="0.25"/>
    <row r="159" spans="2:12" ht="18" customHeight="1" x14ac:dyDescent="0.25"/>
    <row r="160" spans="2:12" ht="18" customHeight="1" x14ac:dyDescent="0.25"/>
    <row r="161" ht="18" customHeight="1" x14ac:dyDescent="0.25"/>
    <row r="162" ht="18" customHeight="1" x14ac:dyDescent="0.25"/>
  </sheetData>
  <mergeCells count="80">
    <mergeCell ref="H13:H14"/>
    <mergeCell ref="H33:H34"/>
    <mergeCell ref="H15:H16"/>
    <mergeCell ref="O7:P7"/>
    <mergeCell ref="B8:B9"/>
    <mergeCell ref="D8:D9"/>
    <mergeCell ref="B10:B11"/>
    <mergeCell ref="D10:D11"/>
    <mergeCell ref="B18:B19"/>
    <mergeCell ref="D18:D19"/>
    <mergeCell ref="B20:B21"/>
    <mergeCell ref="D20:D21"/>
    <mergeCell ref="L25:L26"/>
    <mergeCell ref="L23:L24"/>
    <mergeCell ref="B28:B29"/>
    <mergeCell ref="D28:D29"/>
    <mergeCell ref="B2:L4"/>
    <mergeCell ref="O2:U3"/>
    <mergeCell ref="B5:D5"/>
    <mergeCell ref="O5:P5"/>
    <mergeCell ref="B6:L6"/>
    <mergeCell ref="O6:U6"/>
    <mergeCell ref="B30:B31"/>
    <mergeCell ref="D30:D31"/>
    <mergeCell ref="H35:H36"/>
    <mergeCell ref="B38:B39"/>
    <mergeCell ref="D38:D39"/>
    <mergeCell ref="B40:B41"/>
    <mergeCell ref="D40:D41"/>
    <mergeCell ref="O45:U45"/>
    <mergeCell ref="B45:L45"/>
    <mergeCell ref="B44:D44"/>
    <mergeCell ref="O46:P46"/>
    <mergeCell ref="B47:B48"/>
    <mergeCell ref="D47:D48"/>
    <mergeCell ref="B49:B50"/>
    <mergeCell ref="D49:D50"/>
    <mergeCell ref="H52:H53"/>
    <mergeCell ref="H54:H55"/>
    <mergeCell ref="B57:B58"/>
    <mergeCell ref="D57:D58"/>
    <mergeCell ref="B59:B60"/>
    <mergeCell ref="D59:D60"/>
    <mergeCell ref="L62:L63"/>
    <mergeCell ref="L64:L65"/>
    <mergeCell ref="B67:B68"/>
    <mergeCell ref="D67:D68"/>
    <mergeCell ref="B69:B70"/>
    <mergeCell ref="D69:D70"/>
    <mergeCell ref="H72:H73"/>
    <mergeCell ref="H74:H75"/>
    <mergeCell ref="B77:B78"/>
    <mergeCell ref="D77:D78"/>
    <mergeCell ref="B79:B80"/>
    <mergeCell ref="D79:D80"/>
    <mergeCell ref="O84:U84"/>
    <mergeCell ref="O85:P85"/>
    <mergeCell ref="B86:B87"/>
    <mergeCell ref="D86:D87"/>
    <mergeCell ref="H91:H92"/>
    <mergeCell ref="B88:B89"/>
    <mergeCell ref="D88:D89"/>
    <mergeCell ref="B84:L84"/>
    <mergeCell ref="H93:H94"/>
    <mergeCell ref="B96:B97"/>
    <mergeCell ref="D96:D97"/>
    <mergeCell ref="B98:B99"/>
    <mergeCell ref="D98:D99"/>
    <mergeCell ref="L101:L102"/>
    <mergeCell ref="L103:L104"/>
    <mergeCell ref="B106:B107"/>
    <mergeCell ref="D106:D107"/>
    <mergeCell ref="B108:B109"/>
    <mergeCell ref="D108:D109"/>
    <mergeCell ref="H111:H112"/>
    <mergeCell ref="H113:H114"/>
    <mergeCell ref="B116:B117"/>
    <mergeCell ref="D116:D117"/>
    <mergeCell ref="B118:B119"/>
    <mergeCell ref="D118:D119"/>
  </mergeCells>
  <pageMargins left="0.51181102362204722" right="0.51181102362204722" top="0.78740157480314965" bottom="0.78740157480314965" header="0.31496062992125984" footer="0.31496062992125984"/>
  <pageSetup paperSize="9" scale="65" orientation="landscape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0000000}">
          <x14:formula1>
            <xm:f>LISTAS!$D$5:$D$6</xm:f>
          </x14:formula1>
          <xm:sqref>R5</xm:sqref>
        </x14:dataValidation>
        <x14:dataValidation type="list" allowBlank="1" showInputMessage="1" showErrorMessage="1" xr:uid="{00000000-0002-0000-0400-000001000000}">
          <x14:formula1>
            <xm:f>LISTAS!$F$5:$F$301</xm:f>
          </x14:formula1>
          <xm:sqref>C28 C118 C116 C106 C88 C86 C108 C96 C59 C79 C77 C67 C18 C10 C8 C30 C20 C98 C49 C47 C69 C57 C40 C38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6">
    <tabColor theme="4" tint="0.39997558519241921"/>
  </sheetPr>
  <dimension ref="B1:W162"/>
  <sheetViews>
    <sheetView showGridLines="0" topLeftCell="A16" zoomScale="85" zoomScaleNormal="85" workbookViewId="0">
      <selection activeCell="C38" sqref="C38"/>
    </sheetView>
  </sheetViews>
  <sheetFormatPr defaultColWidth="25.28515625" defaultRowHeight="16.5" x14ac:dyDescent="0.25"/>
  <cols>
    <col min="1" max="1" width="1.42578125" style="1" customWidth="1"/>
    <col min="2" max="2" width="3.140625" style="55" bestFit="1" customWidth="1"/>
    <col min="3" max="3" width="38.7109375" style="1" customWidth="1"/>
    <col min="4" max="4" width="7.7109375" style="1" customWidth="1"/>
    <col min="5" max="5" width="3.7109375" style="1" customWidth="1"/>
    <col min="6" max="6" width="9" style="1" bestFit="1" customWidth="1"/>
    <col min="7" max="7" width="38.7109375" style="1" customWidth="1"/>
    <col min="8" max="8" width="7.7109375" style="1" customWidth="1"/>
    <col min="9" max="9" width="3.7109375" style="1" customWidth="1"/>
    <col min="10" max="10" width="5.7109375" style="1" bestFit="1" customWidth="1"/>
    <col min="11" max="11" width="38.5703125" style="1" customWidth="1"/>
    <col min="12" max="12" width="7.7109375" style="1" customWidth="1"/>
    <col min="13" max="13" width="2.28515625" style="19" bestFit="1" customWidth="1"/>
    <col min="14" max="14" width="1.42578125" style="16" customWidth="1"/>
    <col min="15" max="15" width="9.7109375" style="1" customWidth="1"/>
    <col min="16" max="16" width="15.5703125" style="1" customWidth="1"/>
    <col min="17" max="17" width="39" style="1" customWidth="1"/>
    <col min="18" max="16384" width="25.28515625" style="1"/>
  </cols>
  <sheetData>
    <row r="1" spans="2:23" ht="7.5" customHeight="1" x14ac:dyDescent="0.25"/>
    <row r="2" spans="2:23" s="3" customFormat="1" ht="60.75" customHeight="1" x14ac:dyDescent="0.25"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20"/>
      <c r="N2" s="21"/>
      <c r="O2" s="120"/>
      <c r="P2" s="120"/>
      <c r="Q2" s="120"/>
      <c r="R2" s="120"/>
      <c r="S2" s="120"/>
      <c r="T2" s="120"/>
      <c r="U2" s="120"/>
    </row>
    <row r="3" spans="2:23" s="3" customFormat="1" ht="60.75" customHeight="1" x14ac:dyDescent="0.25"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20"/>
      <c r="N3" s="21"/>
      <c r="O3" s="120"/>
      <c r="P3" s="120"/>
      <c r="Q3" s="120"/>
      <c r="R3" s="120"/>
      <c r="S3" s="120"/>
      <c r="T3" s="120"/>
      <c r="U3" s="120"/>
      <c r="V3" s="1"/>
      <c r="W3" s="1"/>
    </row>
    <row r="4" spans="2:23" s="3" customFormat="1" ht="13.5" customHeight="1" x14ac:dyDescent="0.25"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20"/>
      <c r="N4" s="21"/>
      <c r="O4" s="4"/>
      <c r="P4" s="4"/>
      <c r="Q4" s="4"/>
      <c r="R4" s="4"/>
      <c r="S4" s="4"/>
      <c r="T4" s="4"/>
      <c r="U4" s="4"/>
    </row>
    <row r="5" spans="2:23" s="3" customFormat="1" ht="30" customHeight="1" x14ac:dyDescent="0.25">
      <c r="B5" s="136" t="s">
        <v>30</v>
      </c>
      <c r="C5" s="137"/>
      <c r="D5" s="138"/>
      <c r="M5" s="20"/>
      <c r="N5" s="21"/>
      <c r="O5" s="139" t="s">
        <v>30</v>
      </c>
      <c r="P5" s="139"/>
      <c r="Q5" s="5" t="s">
        <v>13</v>
      </c>
      <c r="R5" s="6" t="s">
        <v>14</v>
      </c>
      <c r="T5" s="4"/>
      <c r="U5" s="4"/>
    </row>
    <row r="6" spans="2:23" ht="30" customHeight="1" x14ac:dyDescent="0.25">
      <c r="B6" s="123" t="s">
        <v>21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O6" s="123" t="s">
        <v>21</v>
      </c>
      <c r="P6" s="123"/>
      <c r="Q6" s="123"/>
      <c r="R6" s="123"/>
      <c r="S6" s="123"/>
      <c r="T6" s="123"/>
      <c r="U6" s="123"/>
    </row>
    <row r="7" spans="2:23" ht="28.5" customHeight="1" thickBot="1" x14ac:dyDescent="0.3">
      <c r="B7" s="61"/>
      <c r="C7" s="74"/>
      <c r="D7" s="75"/>
      <c r="E7" s="75"/>
      <c r="F7" s="75"/>
      <c r="G7" s="29"/>
      <c r="H7" s="29"/>
      <c r="I7" s="29"/>
      <c r="J7" s="29"/>
      <c r="K7" s="29"/>
      <c r="L7" s="30"/>
      <c r="O7" s="134" t="s">
        <v>3</v>
      </c>
      <c r="P7" s="134"/>
      <c r="Q7" s="22" t="s">
        <v>15</v>
      </c>
      <c r="R7" s="22" t="s">
        <v>0</v>
      </c>
      <c r="S7" s="22" t="s">
        <v>16</v>
      </c>
      <c r="T7" s="22" t="s">
        <v>17</v>
      </c>
      <c r="U7" s="22" t="s">
        <v>18</v>
      </c>
    </row>
    <row r="8" spans="2:23" ht="18" customHeight="1" x14ac:dyDescent="0.25">
      <c r="B8" s="135">
        <v>1</v>
      </c>
      <c r="C8" s="69" t="s">
        <v>97</v>
      </c>
      <c r="D8" s="131">
        <v>1</v>
      </c>
      <c r="E8" s="62">
        <f>IF(D8&lt;&gt;"",D8,"")</f>
        <v>1</v>
      </c>
      <c r="F8" s="62" t="str">
        <f>IF(D8&lt;&gt;"",IF(C8="","",C8),"")</f>
        <v>GABRIEL RODRIGUES PICOLO</v>
      </c>
      <c r="G8" s="62">
        <f>IF(E8&lt;&gt;"",IF(E10&lt;&gt;"",SMALL(E8:F10,1),""),"")</f>
        <v>0</v>
      </c>
      <c r="H8" s="62"/>
      <c r="I8" s="62"/>
      <c r="J8" s="62"/>
      <c r="K8" s="62"/>
      <c r="L8" s="67"/>
      <c r="O8" s="24">
        <f>IF(Q8&lt;&gt;"",1,"")</f>
        <v>1</v>
      </c>
      <c r="P8" s="25" t="str">
        <f>IF(O8&lt;&gt;"","LUGAR","")</f>
        <v>LUGAR</v>
      </c>
      <c r="Q8" s="26" t="str">
        <f>IF(L23&lt;&gt;"",IF(L25&lt;&gt;"",IF(L23=L25,"",IF(L23&gt;L25,K23,K25)),""),"")</f>
        <v>PEDRO LIMA THEODORO DE OLIVEIRA</v>
      </c>
      <c r="R8" s="26" t="str">
        <f>IF(Q8="","",VLOOKUP(Q8,LISTAS!$F$5:$H$301,2,0))</f>
        <v>COLÉGIO ARBOS - SANTO ANDRÉ</v>
      </c>
      <c r="S8" s="26">
        <f>IF(Q8="","",VLOOKUP(Q8,LISTAS!$F$5:$I$301,4,0))</f>
        <v>0</v>
      </c>
      <c r="T8" s="26">
        <f t="shared" ref="T8:T42" si="0">IF(O8="","",IF(O8=1,400,IF(O8=2,340,IF(O8=3,300,IF(O8=4,280,IF(O8=5,270,IF(O8=6,260,IF(O8=7,250,IF(O8=8,240,IF(O8=9,200,IF(O8=10,200,IF(O8=11,200,IF(O8=12,200,IF(O8=13,200,IF(O8=14,200,IF(O8=15,200,IF(O8=16,200,IF(O8&gt;16,"",""))))))))))))))))))</f>
        <v>400</v>
      </c>
      <c r="U8" s="26">
        <f>IF(O8="","",IF($R$5="NÃO","",IF(O8=1,400,IF(O8=2,340,IF(O8=3,300,IF(O8=4,280,IF(O8=5,270,IF(O8=6,260,IF(O8=7,250,IF(O8=8,240,IF(O8=9,200,IF(O8=10,200,IF(O8=11,200,IF(O8=12,200,IF(O8=13,200,IF(O8=14,200,IF(O8=15,200,IF(O8=16,200,IF(O8&gt;16,"","")))))))))))))))))))</f>
        <v>400</v>
      </c>
    </row>
    <row r="9" spans="2:23" ht="18" customHeight="1" thickBot="1" x14ac:dyDescent="0.3">
      <c r="B9" s="135"/>
      <c r="C9" s="68" t="str">
        <f>IF(C8="","",VLOOKUP(C8,LISTAS!$F$5:$H$301,2,0))</f>
        <v>COLÉGIO ARBOS - SANTO ANDRÉ</v>
      </c>
      <c r="D9" s="132"/>
      <c r="E9" s="62"/>
      <c r="F9" s="62"/>
      <c r="G9" s="62"/>
      <c r="H9" s="62"/>
      <c r="I9" s="62"/>
      <c r="J9" s="62"/>
      <c r="K9" s="62"/>
      <c r="L9" s="67"/>
      <c r="O9" s="24">
        <f>IF(Q9&lt;&gt;"",1+COUNTIF(O8,"1"),"")</f>
        <v>2</v>
      </c>
      <c r="P9" s="25" t="str">
        <f t="shared" ref="P9:P23" si="1">IF(O9&lt;&gt;"","LUGAR","")</f>
        <v>LUGAR</v>
      </c>
      <c r="Q9" s="26" t="str">
        <f>IF(L23&lt;&gt;"",IF(L25&lt;&gt;"",IF(L23=L25,"",IF(L23&lt;L25,K23,K25)),""),"")</f>
        <v>GABRIEL DA COSTA CORSINI</v>
      </c>
      <c r="R9" s="26" t="str">
        <f>IF(Q9="","",VLOOKUP(Q9,LISTAS!$F$5:$H$301,2,0))</f>
        <v>COLÉGIO ARBOS - SANTO ANDRÉ</v>
      </c>
      <c r="S9" s="26">
        <f>IF(Q9="","",VLOOKUP(Q9,LISTAS!$F$5:$I$301,4,0))</f>
        <v>0</v>
      </c>
      <c r="T9" s="26">
        <f t="shared" si="0"/>
        <v>340</v>
      </c>
      <c r="U9" s="26">
        <f t="shared" ref="U9:U42" si="2">IF(O9="","",IF($R$5="NÃO","",IF(O9=1,400,IF(O9=2,340,IF(O9=3,300,IF(O9=4,280,IF(O9=5,270,IF(O9=6,260,IF(O9=7,250,IF(O9=8,240,IF(O9=9,200,IF(O9=10,200,IF(O9=11,200,IF(O9=12,200,IF(O9=13,200,IF(O9=14,200,IF(O9=15,200,IF(O9=16,200,IF(O9&gt;16,"","")))))))))))))))))))</f>
        <v>340</v>
      </c>
    </row>
    <row r="10" spans="2:23" ht="18" customHeight="1" x14ac:dyDescent="0.25">
      <c r="B10" s="133">
        <v>8</v>
      </c>
      <c r="C10" s="69" t="s">
        <v>118</v>
      </c>
      <c r="D10" s="131">
        <v>0</v>
      </c>
      <c r="E10" s="63">
        <f>IF(D10&lt;&gt;"",D10,"")</f>
        <v>0</v>
      </c>
      <c r="F10" s="62" t="str">
        <f>IF(D10&lt;&gt;"",IF(C10="","",C10),"")</f>
        <v>JOÃO PAULO MUNHOS DEL CISTIA</v>
      </c>
      <c r="G10" s="62" t="str">
        <f>VLOOKUP(G8,E8:F10,2,0)</f>
        <v>JOÃO PAULO MUNHOS DEL CISTIA</v>
      </c>
      <c r="H10" s="62"/>
      <c r="I10" s="62"/>
      <c r="J10" s="62"/>
      <c r="K10" s="62"/>
      <c r="L10" s="67"/>
      <c r="O10" s="24">
        <f>IF(Q10&lt;&gt;"",1+COUNTIF(O8:O9,"1")+COUNTIF(O8:O9,"2"),"")</f>
        <v>3</v>
      </c>
      <c r="P10" s="25" t="str">
        <f t="shared" si="1"/>
        <v>LUGAR</v>
      </c>
      <c r="Q10" s="26" t="str">
        <f>IF(Q8&lt;&gt;"",IF(G13=Q8,G15,IF(G15=Q8,G13,IF(G33=Q8,G35,IF(G35=Q8,G33)))),"")</f>
        <v>GABRIEL RODRIGUES PICOLO</v>
      </c>
      <c r="R10" s="26" t="str">
        <f>IF(Q10="","",VLOOKUP(Q10,LISTAS!$F$5:$H$301,2,0))</f>
        <v>COLÉGIO ARBOS - SANTO ANDRÉ</v>
      </c>
      <c r="S10" s="26">
        <f>IF(Q10="","",VLOOKUP(Q10,LISTAS!$F$5:$I$301,4,0))</f>
        <v>0</v>
      </c>
      <c r="T10" s="26">
        <f t="shared" si="0"/>
        <v>300</v>
      </c>
      <c r="U10" s="26">
        <f t="shared" si="2"/>
        <v>300</v>
      </c>
    </row>
    <row r="11" spans="2:23" ht="18" customHeight="1" thickBot="1" x14ac:dyDescent="0.3">
      <c r="B11" s="133"/>
      <c r="C11" s="68" t="str">
        <f>IF(C10="","",VLOOKUP(C10,LISTAS!$F$5:$H$301,2,0))</f>
        <v>EDUCANDARIO - ANGLO</v>
      </c>
      <c r="D11" s="132"/>
      <c r="E11" s="64"/>
      <c r="F11" s="62"/>
      <c r="G11" s="62"/>
      <c r="H11" s="62"/>
      <c r="I11" s="62"/>
      <c r="J11" s="62"/>
      <c r="K11" s="62"/>
      <c r="L11" s="67"/>
      <c r="O11" s="24">
        <f>IF(Q11&lt;&gt;"",1+COUNTIF(O8:O10,"1")+COUNTIF(O8:O10,"2")+COUNTIF(O8:O10,"3"),"")</f>
        <v>4</v>
      </c>
      <c r="P11" s="25" t="str">
        <f t="shared" si="1"/>
        <v>LUGAR</v>
      </c>
      <c r="Q11" s="26" t="str">
        <f>IF(Q9&lt;&gt;"",IF(G13=Q9,G15,IF(G15=Q9,G13,IF(G33=Q9,G35,IF(G35=Q9,G33)))),"")</f>
        <v>MURILO FERREIRA</v>
      </c>
      <c r="R11" s="26" t="str">
        <f>IF(Q11="","",VLOOKUP(Q11,LISTAS!$F$5:$H$301,2,0))</f>
        <v>GRUPO FÊNIX DE EDUCAÇÃO</v>
      </c>
      <c r="S11" s="26">
        <f>IF(Q11="","",VLOOKUP(Q11,LISTAS!$F$5:$I$301,4,0))</f>
        <v>0</v>
      </c>
      <c r="T11" s="26">
        <f t="shared" si="0"/>
        <v>280</v>
      </c>
      <c r="U11" s="26">
        <f t="shared" si="2"/>
        <v>280</v>
      </c>
    </row>
    <row r="12" spans="2:23" ht="18" customHeight="1" thickBot="1" x14ac:dyDescent="0.3">
      <c r="B12" s="60"/>
      <c r="C12" s="74"/>
      <c r="D12" s="74"/>
      <c r="E12" s="76"/>
      <c r="F12" s="74"/>
      <c r="G12" s="74"/>
      <c r="H12" s="23"/>
      <c r="I12" s="23"/>
      <c r="J12" s="23"/>
      <c r="K12" s="23"/>
      <c r="L12" s="27"/>
      <c r="O12" s="24">
        <f>IF(Q12&lt;&gt;"",1+COUNTIF(O8:O11,"1")+COUNTIF(O8:O11,"2")+COUNTIF(O8:O11,"3")+COUNTIF(O8:O11,"4"),"")</f>
        <v>5</v>
      </c>
      <c r="P12" s="25" t="str">
        <f t="shared" si="1"/>
        <v>LUGAR</v>
      </c>
      <c r="Q12" s="26" t="str">
        <f>IF(Q8&lt;&gt;"",IF(C8=Q8,C10,IF(C10=Q8,C8,IF(C18=Q8,C20,IF(C20=Q8,C18,IF(C28=Q8,C30,IF(C30=Q8,C28,IF(C38=Q8,C40,IF(C40=Q8,C38)))))))),"")</f>
        <v>PEDRO HAJIME DORIGAN KATO</v>
      </c>
      <c r="R12" s="26" t="str">
        <f>IF(Q12="","",VLOOKUP(Q12,LISTAS!$F$5:$H$301,2,0))</f>
        <v>COLÉGIO ARBOS - SANTO ANDRÉ</v>
      </c>
      <c r="S12" s="26">
        <f>IF(Q12="","",VLOOKUP(Q12,LISTAS!$F$5:$I$301,4,0))</f>
        <v>0</v>
      </c>
      <c r="T12" s="26">
        <f t="shared" si="0"/>
        <v>270</v>
      </c>
      <c r="U12" s="26">
        <f t="shared" si="2"/>
        <v>270</v>
      </c>
    </row>
    <row r="13" spans="2:23" ht="18" customHeight="1" x14ac:dyDescent="0.25">
      <c r="B13" s="60"/>
      <c r="C13" s="74"/>
      <c r="D13" s="74"/>
      <c r="E13" s="76"/>
      <c r="F13" s="74"/>
      <c r="G13" s="69" t="str">
        <f>IF(D8&lt;&gt;"",IF(D10&lt;&gt;"",IF(D8=D10,"",IF(D8&gt;D10,C8,C10)),""),"")</f>
        <v>GABRIEL RODRIGUES PICOLO</v>
      </c>
      <c r="H13" s="131">
        <v>0</v>
      </c>
      <c r="I13" s="62">
        <f>IF(H13&lt;&gt;"",H13,"")</f>
        <v>0</v>
      </c>
      <c r="J13" s="62" t="str">
        <f>IF(H13&lt;&gt;"",IF(G13="","",G13),"")</f>
        <v>GABRIEL RODRIGUES PICOLO</v>
      </c>
      <c r="K13" s="62">
        <f>IF(I13&lt;&gt;"",IF(I15&lt;&gt;"",SMALL(I13:J15,1),""),"")</f>
        <v>0</v>
      </c>
      <c r="L13" s="67"/>
      <c r="O13" s="24">
        <f>IF(Q13&lt;&gt;"",1+COUNTIF(O8:O12,"1")+COUNTIF(O8:O12,"2")+COUNTIF(O8:O12,"3")+COUNTIF(O8:O12,"4")+COUNTIF(O8:O12,"5"),"")</f>
        <v>6</v>
      </c>
      <c r="P13" s="25" t="str">
        <f t="shared" si="1"/>
        <v>LUGAR</v>
      </c>
      <c r="Q13" s="26" t="str">
        <f>IF(Q9&lt;&gt;"",IF(C8=Q9,C10,IF(C10=Q9,C8,IF(C18=Q9,C20,IF(C20=Q9,C18,IF(C28=Q9,C30,IF(C30=Q9,C28,IF(C38=Q9,C40,IF(C40=Q9,C38)))))))),"")</f>
        <v xml:space="preserve">ENZO OKIDA </v>
      </c>
      <c r="R13" s="26" t="str">
        <f>IF(Q13="","",VLOOKUP(Q13,LISTAS!$F$5:$H$301,2,0))</f>
        <v>LICEU JARDIM</v>
      </c>
      <c r="S13" s="26">
        <f>IF(Q13="","",VLOOKUP(Q13,LISTAS!$F$5:$I$301,4,0))</f>
        <v>0</v>
      </c>
      <c r="T13" s="26">
        <f t="shared" si="0"/>
        <v>260</v>
      </c>
      <c r="U13" s="26">
        <f t="shared" si="2"/>
        <v>260</v>
      </c>
    </row>
    <row r="14" spans="2:23" ht="18" customHeight="1" thickBot="1" x14ac:dyDescent="0.3">
      <c r="B14" s="60"/>
      <c r="C14" s="74"/>
      <c r="D14" s="74"/>
      <c r="E14" s="76"/>
      <c r="F14" s="74"/>
      <c r="G14" s="68" t="str">
        <f>IF(G13="","",VLOOKUP(G13,LISTAS!$F$5:$H$301,2,0))</f>
        <v>COLÉGIO ARBOS - SANTO ANDRÉ</v>
      </c>
      <c r="H14" s="132"/>
      <c r="I14" s="62"/>
      <c r="J14" s="62"/>
      <c r="K14" s="62"/>
      <c r="L14" s="67"/>
      <c r="O14" s="24">
        <f>IF(Q14&lt;&gt;"",1+COUNTIF(O8:O13,"1")+COUNTIF(O8:O13,"2")+COUNTIF(O8:O13,"3")+COUNTIF(O8:O13,"4")+COUNTIF(O8:O13,"5")+COUNTIF(O8:O13,"6"),"")</f>
        <v>7</v>
      </c>
      <c r="P14" s="25" t="str">
        <f t="shared" si="1"/>
        <v>LUGAR</v>
      </c>
      <c r="Q14" s="26" t="str">
        <f>IF(Q10&lt;&gt;"",IF(C8=Q10,C10,IF(C10=Q10,C8,IF(C18=Q10,C20,IF(C20=Q10,C18,IF(C28=Q10,C30,IF(C30=Q10,C28,IF(C38=Q10,C40,IF(C40=Q10,C38)))))))),"")</f>
        <v>JOÃO PAULO MUNHOS DEL CISTIA</v>
      </c>
      <c r="R14" s="26" t="str">
        <f>IF(Q14="","",VLOOKUP(Q14,LISTAS!$F$5:$H$301,2,0))</f>
        <v>EDUCANDARIO - ANGLO</v>
      </c>
      <c r="S14" s="26">
        <f>IF(Q14="","",VLOOKUP(Q14,LISTAS!$F$5:$I$301,4,0))</f>
        <v>0</v>
      </c>
      <c r="T14" s="26">
        <f t="shared" si="0"/>
        <v>250</v>
      </c>
      <c r="U14" s="26">
        <f t="shared" si="2"/>
        <v>250</v>
      </c>
    </row>
    <row r="15" spans="2:23" ht="18" customHeight="1" x14ac:dyDescent="0.25">
      <c r="B15" s="60"/>
      <c r="C15" s="74"/>
      <c r="D15" s="74"/>
      <c r="E15" s="76"/>
      <c r="F15" s="77"/>
      <c r="G15" s="69" t="str">
        <f>IF(D18&lt;&gt;"",IF(D20&lt;&gt;"",IF(D18=D20,"",IF(D18&gt;D20,C18,C20)),""),"")</f>
        <v>PEDRO LIMA THEODORO DE OLIVEIRA</v>
      </c>
      <c r="H15" s="131">
        <v>1</v>
      </c>
      <c r="I15" s="63">
        <f>IF(H15&lt;&gt;"",H15,"")</f>
        <v>1</v>
      </c>
      <c r="J15" s="62" t="str">
        <f>IF(H15&lt;&gt;"",IF(G15="","",G15),"")</f>
        <v>PEDRO LIMA THEODORO DE OLIVEIRA</v>
      </c>
      <c r="K15" s="62" t="str">
        <f>VLOOKUP(K13,I13:J15,2,0)</f>
        <v>GABRIEL RODRIGUES PICOLO</v>
      </c>
      <c r="L15" s="67"/>
      <c r="O15" s="24">
        <f>IF(Q15&lt;&gt;"",1+COUNTIF(O8:O14,"1")+COUNTIF(O8:O14,"2")+COUNTIF(O8:O14,"3")+COUNTIF(O8:O14,"4")+COUNTIF(O8:O14,"5")+COUNTIF(O8:O14,"6")+COUNTIF(O8:O14,"7"),"")</f>
        <v>8</v>
      </c>
      <c r="P15" s="25" t="str">
        <f t="shared" si="1"/>
        <v>LUGAR</v>
      </c>
      <c r="Q15" s="26" t="str">
        <f>IF(Q11&lt;&gt;"",IF(C8=Q11,C10,IF(C10=Q11,C8,IF(C18=Q11,C20,IF(C20=Q11,C18,IF(C28=Q11,C30,IF(C30=Q11,C28,IF(C38=Q11,C40,IF(C40=Q11,C38)))))))),"")</f>
        <v xml:space="preserve">PEDRO RACHID </v>
      </c>
      <c r="R15" s="26" t="str">
        <f>IF(Q15="","",VLOOKUP(Q15,LISTAS!$F$5:$H$301,2,0))</f>
        <v>LICEU JARDIM</v>
      </c>
      <c r="S15" s="26">
        <f>IF(Q15="","",VLOOKUP(Q15,LISTAS!$F$5:$I$301,4,0))</f>
        <v>0</v>
      </c>
      <c r="T15" s="26">
        <f t="shared" si="0"/>
        <v>240</v>
      </c>
      <c r="U15" s="26">
        <f t="shared" si="2"/>
        <v>240</v>
      </c>
    </row>
    <row r="16" spans="2:23" ht="18" customHeight="1" thickBot="1" x14ac:dyDescent="0.3">
      <c r="B16" s="60"/>
      <c r="C16" s="74"/>
      <c r="D16" s="74"/>
      <c r="E16" s="76"/>
      <c r="F16" s="74"/>
      <c r="G16" s="68" t="str">
        <f>IF(G15="","",VLOOKUP(G15,LISTAS!$F$5:$H$301,2,0))</f>
        <v>COLÉGIO ARBOS - SANTO ANDRÉ</v>
      </c>
      <c r="H16" s="132"/>
      <c r="I16" s="64"/>
      <c r="J16" s="62"/>
      <c r="K16" s="62"/>
      <c r="L16" s="67"/>
      <c r="O16" s="24" t="str">
        <f>IF(Q16&lt;&gt;"",1+COUNTIF(O8:O15,"1")+COUNTIF(O8:O15,"2")+COUNTIF(O8:O15,"3")+COUNTIF(O8:O15,"4")+COUNTIF(O8:O15,"5")+COUNTIF(O8:O15,"6")+COUNTIF(O8:O15,"7")+COUNTIF(O8:O15,"8"),"")</f>
        <v/>
      </c>
      <c r="P16" s="25" t="str">
        <f t="shared" si="1"/>
        <v/>
      </c>
      <c r="Q16" s="26"/>
      <c r="R16" s="26" t="str">
        <f>IF(Q16="","",VLOOKUP(Q16,LISTAS!$F$5:$H$301,2,0))</f>
        <v/>
      </c>
      <c r="S16" s="26" t="str">
        <f>IF(Q16="","",VLOOKUP(Q16,LISTAS!$F$5:$I$301,4,0))</f>
        <v/>
      </c>
      <c r="T16" s="26" t="str">
        <f t="shared" si="0"/>
        <v/>
      </c>
      <c r="U16" s="26" t="str">
        <f t="shared" si="2"/>
        <v/>
      </c>
    </row>
    <row r="17" spans="2:21" ht="18" customHeight="1" thickBot="1" x14ac:dyDescent="0.3">
      <c r="B17" s="60"/>
      <c r="C17" s="74"/>
      <c r="D17" s="74"/>
      <c r="E17" s="76"/>
      <c r="F17" s="74"/>
      <c r="G17" s="23"/>
      <c r="H17" s="23"/>
      <c r="I17" s="76"/>
      <c r="J17" s="74"/>
      <c r="K17" s="74"/>
      <c r="L17" s="27"/>
      <c r="O17" s="24" t="str">
        <f>IF(Q17&lt;&gt;"",1+COUNTIF(O8:O16,"1")+COUNTIF(O8:O16,"2")+COUNTIF(O8:O16,"3")+COUNTIF(O8:O16,"4")+COUNTIF(O8:O16,"5")+COUNTIF(O8:O16,"6")+COUNTIF(O8:O16,"7")+COUNTIF(O8:O16,"8")+COUNTIF(O8:O16,"9"),"")</f>
        <v/>
      </c>
      <c r="P17" s="25" t="str">
        <f t="shared" si="1"/>
        <v/>
      </c>
      <c r="Q17" s="26"/>
      <c r="R17" s="26" t="str">
        <f>IF(Q17="","",VLOOKUP(Q17,LISTAS!$F$5:$H$301,2,0))</f>
        <v/>
      </c>
      <c r="S17" s="26" t="str">
        <f>IF(Q17="","",VLOOKUP(Q17,LISTAS!$F$5:$I$301,4,0))</f>
        <v/>
      </c>
      <c r="T17" s="26" t="str">
        <f t="shared" si="0"/>
        <v/>
      </c>
      <c r="U17" s="26" t="str">
        <f t="shared" si="2"/>
        <v/>
      </c>
    </row>
    <row r="18" spans="2:21" ht="18" customHeight="1" x14ac:dyDescent="0.25">
      <c r="B18" s="133">
        <v>4</v>
      </c>
      <c r="C18" s="69" t="s">
        <v>172</v>
      </c>
      <c r="D18" s="131">
        <v>0</v>
      </c>
      <c r="E18" s="65">
        <f>IF(D18&lt;&gt;"",D18,"")</f>
        <v>0</v>
      </c>
      <c r="F18" s="62" t="str">
        <f>IF(D18&lt;&gt;"",IF(C18="","",C18),"")</f>
        <v>PEDRO HAJIME DORIGAN KATO</v>
      </c>
      <c r="G18" s="62">
        <f>IF(E18&lt;&gt;"",IF(E20&lt;&gt;"",SMALL(E18:F20,1),""),"")</f>
        <v>0</v>
      </c>
      <c r="H18" s="62"/>
      <c r="I18" s="64"/>
      <c r="J18" s="23"/>
      <c r="K18" s="23"/>
      <c r="L18" s="27"/>
      <c r="O18" s="24" t="str">
        <f>IF(Q18&lt;&gt;"",1+COUNTIF(O8:O17,"1")+COUNTIF(O8:O17,"2")+COUNTIF(O8:O17,"3")+COUNTIF(O8:O17,"4")+COUNTIF(O8:O17,"5")+COUNTIF(O8:O17,"6")+COUNTIF(O8:O17,"7")+COUNTIF(O8:O17,"8")+COUNTIF(O8:O17,"9")+COUNTIF(O8:O17,"10"),"")</f>
        <v/>
      </c>
      <c r="P18" s="25" t="str">
        <f t="shared" si="1"/>
        <v/>
      </c>
      <c r="Q18" s="26"/>
      <c r="R18" s="26" t="str">
        <f>IF(Q18="","",VLOOKUP(Q18,LISTAS!$F$5:$H$301,2,0))</f>
        <v/>
      </c>
      <c r="S18" s="26" t="str">
        <f>IF(Q18="","",VLOOKUP(Q18,LISTAS!$F$5:$I$301,4,0))</f>
        <v/>
      </c>
      <c r="T18" s="26" t="str">
        <f t="shared" si="0"/>
        <v/>
      </c>
      <c r="U18" s="26" t="str">
        <f t="shared" si="2"/>
        <v/>
      </c>
    </row>
    <row r="19" spans="2:21" ht="18" customHeight="1" thickBot="1" x14ac:dyDescent="0.3">
      <c r="B19" s="133"/>
      <c r="C19" s="68" t="str">
        <f>IF(C18="","",VLOOKUP(C18,LISTAS!$F$5:$H$301,2,0))</f>
        <v>COLÉGIO ARBOS - SANTO ANDRÉ</v>
      </c>
      <c r="D19" s="132"/>
      <c r="E19" s="66"/>
      <c r="F19" s="62"/>
      <c r="G19" s="62"/>
      <c r="H19" s="62"/>
      <c r="I19" s="64"/>
      <c r="J19" s="23"/>
      <c r="K19" s="23"/>
      <c r="L19" s="27"/>
      <c r="O19" s="24" t="str">
        <f>IF(Q19&lt;&gt;"",1+COUNTIF(O8:O18,"1")+COUNTIF(O8:O18,"2")+COUNTIF(O8:O18,"3")+COUNTIF(O8:O18,"4")+COUNTIF(O8:O18,"5")+COUNTIF(O8:O18,"6")+COUNTIF(O8:O18,"7")+COUNTIF(O8:O18,"8")+COUNTIF(O8:O18,"9")+COUNTIF(O8:O18,"10")+COUNTIF(O8:O18,"11"),"")</f>
        <v/>
      </c>
      <c r="P19" s="25" t="str">
        <f t="shared" si="1"/>
        <v/>
      </c>
      <c r="Q19" s="26"/>
      <c r="R19" s="26" t="str">
        <f>IF(Q19="","",VLOOKUP(Q19,LISTAS!$F$5:$H$301,2,0))</f>
        <v/>
      </c>
      <c r="S19" s="26" t="str">
        <f>IF(Q19="","",VLOOKUP(Q19,LISTAS!$F$5:$I$301,4,0))</f>
        <v/>
      </c>
      <c r="T19" s="26" t="str">
        <f t="shared" si="0"/>
        <v/>
      </c>
      <c r="U19" s="26" t="str">
        <f t="shared" si="2"/>
        <v/>
      </c>
    </row>
    <row r="20" spans="2:21" ht="18" customHeight="1" x14ac:dyDescent="0.25">
      <c r="B20" s="133">
        <v>5</v>
      </c>
      <c r="C20" s="69" t="s">
        <v>174</v>
      </c>
      <c r="D20" s="131">
        <v>1</v>
      </c>
      <c r="E20" s="66">
        <f>IF(D20&lt;&gt;"",D20,"")</f>
        <v>1</v>
      </c>
      <c r="F20" s="62" t="str">
        <f>IF(D20&lt;&gt;"",IF(C20="","",C20),"")</f>
        <v>PEDRO LIMA THEODORO DE OLIVEIRA</v>
      </c>
      <c r="G20" s="62" t="str">
        <f>VLOOKUP(G18,E18:F20,2,0)</f>
        <v>PEDRO HAJIME DORIGAN KATO</v>
      </c>
      <c r="H20" s="62"/>
      <c r="I20" s="64"/>
      <c r="J20" s="23"/>
      <c r="K20" s="23"/>
      <c r="L20" s="27"/>
      <c r="N20" s="19"/>
      <c r="O20" s="24" t="str">
        <f>IF(Q20&lt;&gt;"",1+COUNTIF(O8:O19,"1")+COUNTIF(O8:O19,"2")+COUNTIF(O8:O19,"3")+COUNTIF(O8:O19,"4")+COUNTIF(O8:O19,"5")+COUNTIF(O8:O19,"6")+COUNTIF(O8:O19,"7")+COUNTIF(O8:O19,"8")+COUNTIF(O8:O19,"9")+COUNTIF(O8:O19,"10")+COUNTIF(O8:O19,"11")+COUNTIF(O8:O19,"12"),"")</f>
        <v/>
      </c>
      <c r="P20" s="25" t="str">
        <f t="shared" si="1"/>
        <v/>
      </c>
      <c r="Q20" s="26"/>
      <c r="R20" s="26" t="str">
        <f>IF(Q20="","",VLOOKUP(Q20,LISTAS!$F$5:$H$301,2,0))</f>
        <v/>
      </c>
      <c r="S20" s="26" t="str">
        <f>IF(Q20="","",VLOOKUP(Q20,LISTAS!$F$5:$I$301,4,0))</f>
        <v/>
      </c>
      <c r="T20" s="26" t="str">
        <f t="shared" si="0"/>
        <v/>
      </c>
      <c r="U20" s="26" t="str">
        <f t="shared" si="2"/>
        <v/>
      </c>
    </row>
    <row r="21" spans="2:21" ht="18" customHeight="1" thickBot="1" x14ac:dyDescent="0.3">
      <c r="B21" s="133"/>
      <c r="C21" s="68" t="str">
        <f>IF(C20="","",VLOOKUP(C20,LISTAS!$F$5:$H$301,2,0))</f>
        <v>COLÉGIO ARBOS - SANTO ANDRÉ</v>
      </c>
      <c r="D21" s="132"/>
      <c r="E21" s="62"/>
      <c r="F21" s="62"/>
      <c r="G21" s="62"/>
      <c r="H21" s="62"/>
      <c r="I21" s="64"/>
      <c r="J21" s="23"/>
      <c r="K21" s="23"/>
      <c r="L21" s="27"/>
      <c r="N21" s="19"/>
      <c r="O21" s="24" t="str">
        <f>IF(Q21&lt;&gt;"",1+COUNTIF(O8:O20,"1")+COUNTIF(O8:O20,"2")+COUNTIF(O8:O20,"3")+COUNTIF(O8:O20,"4")+COUNTIF(O8:O20,"5")+COUNTIF(O8:O20,"6")+COUNTIF(O8:O20,"7")+COUNTIF(O8:O20,"8")+COUNTIF(O8:O20,"9")+COUNTIF(O8:O20,"10")+COUNTIF(O8:O20,"11")+COUNTIF(O8:O20,"12")+COUNTIF(O8:O20,"13"),"")</f>
        <v/>
      </c>
      <c r="P21" s="25" t="str">
        <f t="shared" si="1"/>
        <v/>
      </c>
      <c r="Q21" s="26"/>
      <c r="R21" s="26" t="str">
        <f>IF(Q21="","",VLOOKUP(Q21,LISTAS!$F$5:$H$301,2,0))</f>
        <v/>
      </c>
      <c r="S21" s="26" t="str">
        <f>IF(Q21="","",VLOOKUP(Q21,LISTAS!$F$5:$I$301,4,0))</f>
        <v/>
      </c>
      <c r="T21" s="26" t="str">
        <f t="shared" si="0"/>
        <v/>
      </c>
      <c r="U21" s="26" t="str">
        <f t="shared" si="2"/>
        <v/>
      </c>
    </row>
    <row r="22" spans="2:21" ht="18" customHeight="1" thickBot="1" x14ac:dyDescent="0.3">
      <c r="B22" s="60"/>
      <c r="C22" s="74"/>
      <c r="D22" s="74"/>
      <c r="E22" s="62"/>
      <c r="F22" s="62"/>
      <c r="G22" s="62"/>
      <c r="H22" s="62"/>
      <c r="I22" s="64"/>
      <c r="J22" s="74"/>
      <c r="K22" s="23"/>
      <c r="L22" s="27"/>
      <c r="M22" s="16"/>
      <c r="O22" s="24" t="str">
        <f>IF(Q22&lt;&gt;"",1+COUNTIF(O8:O21,"1")+COUNTIF(O8:O21,"2")+COUNTIF(O8:O21,"3")+COUNTIF(O8:O21,"4")+COUNTIF(O8:O21,"5")+COUNTIF(O8:O21,"6")+COUNTIF(O8:O21,"7")+COUNTIF(O8:O21,"8")+COUNTIF(O8:O21,"9")+COUNTIF(O8:O21,"10")+COUNTIF(O8:O21,"11")+COUNTIF(O8:O21,"12")+COUNTIF(O8:O21,"13")+COUNTIF(O8:O21,"14"),"")</f>
        <v/>
      </c>
      <c r="P22" s="25" t="str">
        <f t="shared" si="1"/>
        <v/>
      </c>
      <c r="Q22" s="26"/>
      <c r="R22" s="26" t="str">
        <f>IF(Q22="","",VLOOKUP(Q22,LISTAS!$F$5:$H$301,2,0))</f>
        <v/>
      </c>
      <c r="S22" s="26" t="str">
        <f>IF(Q22="","",VLOOKUP(Q22,LISTAS!$F$5:$I$301,4,0))</f>
        <v/>
      </c>
      <c r="T22" s="26" t="str">
        <f t="shared" si="0"/>
        <v/>
      </c>
      <c r="U22" s="26" t="str">
        <f t="shared" si="2"/>
        <v/>
      </c>
    </row>
    <row r="23" spans="2:21" ht="18" customHeight="1" x14ac:dyDescent="0.25">
      <c r="B23" s="60"/>
      <c r="C23" s="74"/>
      <c r="D23" s="74"/>
      <c r="E23" s="74"/>
      <c r="F23" s="74"/>
      <c r="G23" s="74"/>
      <c r="H23" s="74"/>
      <c r="I23" s="76"/>
      <c r="J23" s="74"/>
      <c r="K23" s="69" t="str">
        <f>IF(H13&lt;&gt;"",IF(H15&lt;&gt;"",IF(H13=H15,"",IF(H13&gt;H15,G13,G15)),""),"")</f>
        <v>PEDRO LIMA THEODORO DE OLIVEIRA</v>
      </c>
      <c r="L23" s="131">
        <v>1</v>
      </c>
      <c r="M23" s="16"/>
      <c r="O23" s="24" t="str">
        <f>IF(Q23&lt;&gt;"",1+COUNTIF(O8:O22,"1")+COUNTIF(O8:O22,"2")+COUNTIF(O8:O22,"3")+COUNTIF(O8:O22,"4")+COUNTIF(O8:O22,"5")+COUNTIF(O8:O22,"6")+COUNTIF(O8:O22,"7")+COUNTIF(O8:O22,"8")+COUNTIF(O8:O22,"9")+COUNTIF(O8:O22,"10")+COUNTIF(O8:O22,"11")+COUNTIF(O8:O22,"12")+COUNTIF(O8:O22,"13")+COUNTIF(O8:O22,"14")+COUNTIF(O8:O22,"15"),"")</f>
        <v/>
      </c>
      <c r="P23" s="25" t="str">
        <f t="shared" si="1"/>
        <v/>
      </c>
      <c r="Q23" s="26"/>
      <c r="R23" s="26" t="str">
        <f>IF(Q23="","",VLOOKUP(Q23,LISTAS!$F$5:$H$301,2,0))</f>
        <v/>
      </c>
      <c r="S23" s="26" t="str">
        <f>IF(Q23="","",VLOOKUP(Q23,LISTAS!$F$5:$I$301,4,0))</f>
        <v/>
      </c>
      <c r="T23" s="26" t="str">
        <f t="shared" si="0"/>
        <v/>
      </c>
      <c r="U23" s="26" t="str">
        <f t="shared" si="2"/>
        <v/>
      </c>
    </row>
    <row r="24" spans="2:21" ht="18" customHeight="1" thickBot="1" x14ac:dyDescent="0.3">
      <c r="B24" s="60"/>
      <c r="C24" s="74"/>
      <c r="D24" s="74"/>
      <c r="E24" s="74"/>
      <c r="F24" s="74"/>
      <c r="G24" s="74"/>
      <c r="H24" s="74"/>
      <c r="I24" s="76"/>
      <c r="J24" s="74"/>
      <c r="K24" s="68" t="str">
        <f>IF(K23="","",VLOOKUP(K23,LISTAS!$F$5:$H$301,2,0))</f>
        <v>COLÉGIO ARBOS - SANTO ANDRÉ</v>
      </c>
      <c r="L24" s="132"/>
      <c r="M24" s="16"/>
      <c r="O24" s="24"/>
      <c r="P24" s="25"/>
      <c r="Q24" s="26"/>
      <c r="R24" s="26" t="str">
        <f>IF(Q24="","",VLOOKUP(Q24,LISTAS!$F$5:$H$301,2,0))</f>
        <v/>
      </c>
      <c r="S24" s="26" t="str">
        <f>IF(Q24="","",VLOOKUP(Q24,LISTAS!$F$5:$I$301,4,0))</f>
        <v/>
      </c>
      <c r="T24" s="26" t="str">
        <f t="shared" si="0"/>
        <v/>
      </c>
      <c r="U24" s="26" t="str">
        <f t="shared" si="2"/>
        <v/>
      </c>
    </row>
    <row r="25" spans="2:21" ht="18" customHeight="1" x14ac:dyDescent="0.25">
      <c r="B25" s="60"/>
      <c r="C25" s="74"/>
      <c r="D25" s="74"/>
      <c r="E25" s="74"/>
      <c r="F25" s="74"/>
      <c r="G25" s="74"/>
      <c r="H25" s="74"/>
      <c r="I25" s="76"/>
      <c r="J25" s="77"/>
      <c r="K25" s="69" t="str">
        <f>IF(H33&lt;&gt;"",IF(H35&lt;&gt;"",IF(H33=H35,"",IF(H33&gt;H35,G33,G35)),""),"")</f>
        <v>GABRIEL DA COSTA CORSINI</v>
      </c>
      <c r="L25" s="131">
        <v>0</v>
      </c>
      <c r="M25" s="16"/>
      <c r="O25" s="24"/>
      <c r="P25" s="25"/>
      <c r="Q25" s="26"/>
      <c r="R25" s="26" t="str">
        <f>IF(Q25="","",VLOOKUP(Q25,LISTAS!$F$5:$H$301,2,0))</f>
        <v/>
      </c>
      <c r="S25" s="26" t="str">
        <f>IF(Q25="","",VLOOKUP(Q25,LISTAS!$F$5:$I$301,4,0))</f>
        <v/>
      </c>
      <c r="T25" s="26" t="str">
        <f t="shared" si="0"/>
        <v/>
      </c>
      <c r="U25" s="26" t="str">
        <f t="shared" si="2"/>
        <v/>
      </c>
    </row>
    <row r="26" spans="2:21" ht="18" customHeight="1" thickBot="1" x14ac:dyDescent="0.3">
      <c r="B26" s="60"/>
      <c r="C26" s="74"/>
      <c r="D26" s="74"/>
      <c r="E26" s="74"/>
      <c r="F26" s="74"/>
      <c r="G26" s="74"/>
      <c r="H26" s="74"/>
      <c r="I26" s="76"/>
      <c r="J26" s="74"/>
      <c r="K26" s="68" t="str">
        <f>IF(K25="","",VLOOKUP(K25,LISTAS!$F$5:$H$301,2,0))</f>
        <v>COLÉGIO ARBOS - SANTO ANDRÉ</v>
      </c>
      <c r="L26" s="132"/>
      <c r="N26" s="19"/>
      <c r="O26" s="24"/>
      <c r="P26" s="25"/>
      <c r="Q26" s="26"/>
      <c r="R26" s="26" t="str">
        <f>IF(Q26="","",VLOOKUP(Q26,LISTAS!$F$5:$H$301,2,0))</f>
        <v/>
      </c>
      <c r="S26" s="26" t="str">
        <f>IF(Q26="","",VLOOKUP(Q26,LISTAS!$F$5:$I$301,4,0))</f>
        <v/>
      </c>
      <c r="T26" s="26" t="str">
        <f t="shared" si="0"/>
        <v/>
      </c>
      <c r="U26" s="26" t="str">
        <f t="shared" si="2"/>
        <v/>
      </c>
    </row>
    <row r="27" spans="2:21" ht="18" customHeight="1" thickBot="1" x14ac:dyDescent="0.3">
      <c r="B27" s="60"/>
      <c r="C27" s="74"/>
      <c r="D27" s="74"/>
      <c r="E27" s="74"/>
      <c r="F27" s="74"/>
      <c r="G27" s="74"/>
      <c r="H27" s="74"/>
      <c r="I27" s="76"/>
      <c r="J27" s="74"/>
      <c r="K27" s="23"/>
      <c r="L27" s="27"/>
      <c r="O27" s="24"/>
      <c r="P27" s="25"/>
      <c r="Q27" s="26"/>
      <c r="R27" s="26" t="str">
        <f>IF(Q27="","",VLOOKUP(Q27,LISTAS!$F$5:$H$301,2,0))</f>
        <v/>
      </c>
      <c r="S27" s="26" t="str">
        <f>IF(Q27="","",VLOOKUP(Q27,LISTAS!$F$5:$I$301,4,0))</f>
        <v/>
      </c>
      <c r="T27" s="26" t="str">
        <f t="shared" si="0"/>
        <v/>
      </c>
      <c r="U27" s="26" t="str">
        <f t="shared" si="2"/>
        <v/>
      </c>
    </row>
    <row r="28" spans="2:21" ht="18" customHeight="1" x14ac:dyDescent="0.25">
      <c r="B28" s="133">
        <v>3</v>
      </c>
      <c r="C28" s="69" t="s">
        <v>165</v>
      </c>
      <c r="D28" s="131">
        <v>1</v>
      </c>
      <c r="E28" s="62">
        <f>IF(D28&lt;&gt;"",D28,"")</f>
        <v>1</v>
      </c>
      <c r="F28" s="62" t="str">
        <f>IF(D28&lt;&gt;"",IF(C28="","",C28),"")</f>
        <v>MURILO FERREIRA</v>
      </c>
      <c r="G28" s="62">
        <f>IF(E28&lt;&gt;"",IF(E30&lt;&gt;"",SMALL(E28:F30,1),""),"")</f>
        <v>0</v>
      </c>
      <c r="H28" s="62"/>
      <c r="I28" s="28"/>
      <c r="J28" s="23"/>
      <c r="K28" s="23"/>
      <c r="L28" s="27"/>
      <c r="O28" s="24"/>
      <c r="P28" s="25"/>
      <c r="Q28" s="26"/>
      <c r="R28" s="26" t="str">
        <f>IF(Q28="","",VLOOKUP(Q28,LISTAS!$F$5:$H$301,2,0))</f>
        <v/>
      </c>
      <c r="S28" s="26" t="str">
        <f>IF(Q28="","",VLOOKUP(Q28,LISTAS!$F$5:$I$301,4,0))</f>
        <v/>
      </c>
      <c r="T28" s="26" t="str">
        <f t="shared" si="0"/>
        <v/>
      </c>
      <c r="U28" s="26" t="str">
        <f t="shared" si="2"/>
        <v/>
      </c>
    </row>
    <row r="29" spans="2:21" ht="18" customHeight="1" thickBot="1" x14ac:dyDescent="0.3">
      <c r="B29" s="133"/>
      <c r="C29" s="68" t="str">
        <f>IF(C28="","",VLOOKUP(C28,LISTAS!$F$5:$H$301,2,0))</f>
        <v>GRUPO FÊNIX DE EDUCAÇÃO</v>
      </c>
      <c r="D29" s="132"/>
      <c r="E29" s="62"/>
      <c r="F29" s="62"/>
      <c r="G29" s="62"/>
      <c r="H29" s="62"/>
      <c r="I29" s="28"/>
      <c r="J29" s="23"/>
      <c r="K29" s="23"/>
      <c r="L29" s="27"/>
      <c r="O29" s="24"/>
      <c r="P29" s="25"/>
      <c r="Q29" s="26"/>
      <c r="R29" s="26" t="str">
        <f>IF(Q29="","",VLOOKUP(Q29,LISTAS!$F$5:$H$301,2,0))</f>
        <v/>
      </c>
      <c r="S29" s="26" t="str">
        <f>IF(Q29="","",VLOOKUP(Q29,LISTAS!$F$5:$I$301,4,0))</f>
        <v/>
      </c>
      <c r="T29" s="26" t="str">
        <f t="shared" si="0"/>
        <v/>
      </c>
      <c r="U29" s="26" t="str">
        <f t="shared" si="2"/>
        <v/>
      </c>
    </row>
    <row r="30" spans="2:21" ht="18" customHeight="1" x14ac:dyDescent="0.25">
      <c r="B30" s="133">
        <v>6</v>
      </c>
      <c r="C30" s="69" t="s">
        <v>176</v>
      </c>
      <c r="D30" s="131">
        <v>0</v>
      </c>
      <c r="E30" s="63">
        <f>IF(D30&lt;&gt;"",D30,"")</f>
        <v>0</v>
      </c>
      <c r="F30" s="62" t="str">
        <f>IF(D30&lt;&gt;"",IF(C30="","",C30),"")</f>
        <v xml:space="preserve">PEDRO RACHID </v>
      </c>
      <c r="G30" s="62" t="str">
        <f>VLOOKUP(G28,E28:F30,2,0)</f>
        <v xml:space="preserve">PEDRO RACHID </v>
      </c>
      <c r="H30" s="62"/>
      <c r="I30" s="28"/>
      <c r="J30" s="23"/>
      <c r="K30" s="23"/>
      <c r="L30" s="27"/>
      <c r="O30" s="24"/>
      <c r="P30" s="25"/>
      <c r="Q30" s="26"/>
      <c r="R30" s="26" t="str">
        <f>IF(Q30="","",VLOOKUP(Q30,LISTAS!$F$5:$H$301,2,0))</f>
        <v/>
      </c>
      <c r="S30" s="26" t="str">
        <f>IF(Q30="","",VLOOKUP(Q30,LISTAS!$F$5:$I$301,4,0))</f>
        <v/>
      </c>
      <c r="T30" s="26" t="str">
        <f t="shared" si="0"/>
        <v/>
      </c>
      <c r="U30" s="26" t="str">
        <f t="shared" si="2"/>
        <v/>
      </c>
    </row>
    <row r="31" spans="2:21" ht="18" customHeight="1" thickBot="1" x14ac:dyDescent="0.3">
      <c r="B31" s="133"/>
      <c r="C31" s="68" t="str">
        <f>IF(C30="","",VLOOKUP(C30,LISTAS!$F$5:$H$301,2,0))</f>
        <v>LICEU JARDIM</v>
      </c>
      <c r="D31" s="132"/>
      <c r="E31" s="64"/>
      <c r="F31" s="62"/>
      <c r="G31" s="62"/>
      <c r="H31" s="62"/>
      <c r="I31" s="28"/>
      <c r="J31" s="23"/>
      <c r="K31" s="23"/>
      <c r="L31" s="27"/>
      <c r="O31" s="24"/>
      <c r="P31" s="25"/>
      <c r="Q31" s="26"/>
      <c r="R31" s="26" t="str">
        <f>IF(Q31="","",VLOOKUP(Q31,LISTAS!$F$5:$H$301,2,0))</f>
        <v/>
      </c>
      <c r="S31" s="26" t="str">
        <f>IF(Q31="","",VLOOKUP(Q31,LISTAS!$F$5:$I$301,4,0))</f>
        <v/>
      </c>
      <c r="T31" s="26" t="str">
        <f t="shared" si="0"/>
        <v/>
      </c>
      <c r="U31" s="26" t="str">
        <f t="shared" si="2"/>
        <v/>
      </c>
    </row>
    <row r="32" spans="2:21" ht="18" customHeight="1" thickBot="1" x14ac:dyDescent="0.3">
      <c r="B32" s="60"/>
      <c r="C32" s="74"/>
      <c r="D32" s="74"/>
      <c r="E32" s="76"/>
      <c r="F32" s="74"/>
      <c r="G32" s="23"/>
      <c r="H32" s="23"/>
      <c r="I32" s="28"/>
      <c r="J32" s="23"/>
      <c r="K32" s="23"/>
      <c r="L32" s="27"/>
      <c r="O32" s="24"/>
      <c r="P32" s="25"/>
      <c r="Q32" s="26"/>
      <c r="R32" s="26" t="str">
        <f>IF(Q32="","",VLOOKUP(Q32,LISTAS!$F$5:$H$301,2,0))</f>
        <v/>
      </c>
      <c r="S32" s="26" t="str">
        <f>IF(Q32="","",VLOOKUP(Q32,LISTAS!$F$5:$I$301,4,0))</f>
        <v/>
      </c>
      <c r="T32" s="26" t="str">
        <f t="shared" si="0"/>
        <v/>
      </c>
      <c r="U32" s="26" t="str">
        <f t="shared" si="2"/>
        <v/>
      </c>
    </row>
    <row r="33" spans="2:21" ht="18" customHeight="1" x14ac:dyDescent="0.25">
      <c r="B33" s="60"/>
      <c r="C33" s="74"/>
      <c r="D33" s="74"/>
      <c r="E33" s="76"/>
      <c r="F33" s="74"/>
      <c r="G33" s="69" t="str">
        <f>IF(D28&lt;&gt;"",IF(D30&lt;&gt;"",IF(D28=D30,"",IF(D28&gt;D30,C28,C30)),""),"")</f>
        <v>MURILO FERREIRA</v>
      </c>
      <c r="H33" s="131">
        <v>0</v>
      </c>
      <c r="I33" s="65">
        <f>IF(H33&lt;&gt;"",H33,"")</f>
        <v>0</v>
      </c>
      <c r="J33" s="62" t="str">
        <f>IF(H33&lt;&gt;"",IF(G33="","",G33),"")</f>
        <v>MURILO FERREIRA</v>
      </c>
      <c r="K33" s="62">
        <f>IF(I33&lt;&gt;"",IF(I35&lt;&gt;"",SMALL(I33:J35,1),""),"")</f>
        <v>0</v>
      </c>
      <c r="L33" s="27"/>
      <c r="O33" s="24"/>
      <c r="P33" s="25"/>
      <c r="Q33" s="26"/>
      <c r="R33" s="26" t="str">
        <f>IF(Q33="","",VLOOKUP(Q33,LISTAS!$F$5:$H$301,2,0))</f>
        <v/>
      </c>
      <c r="S33" s="26" t="str">
        <f>IF(Q33="","",VLOOKUP(Q33,LISTAS!$F$5:$I$301,4,0))</f>
        <v/>
      </c>
      <c r="T33" s="26" t="str">
        <f t="shared" si="0"/>
        <v/>
      </c>
      <c r="U33" s="26" t="str">
        <f t="shared" si="2"/>
        <v/>
      </c>
    </row>
    <row r="34" spans="2:21" ht="18" customHeight="1" thickBot="1" x14ac:dyDescent="0.3">
      <c r="B34" s="60"/>
      <c r="C34" s="74"/>
      <c r="D34" s="74"/>
      <c r="E34" s="76"/>
      <c r="F34" s="74"/>
      <c r="G34" s="68" t="str">
        <f>IF(G33="","",VLOOKUP(G33,LISTAS!$F$5:$H$301,2,0))</f>
        <v>GRUPO FÊNIX DE EDUCAÇÃO</v>
      </c>
      <c r="H34" s="132"/>
      <c r="I34" s="66"/>
      <c r="J34" s="62"/>
      <c r="K34" s="62"/>
      <c r="L34" s="27"/>
      <c r="O34" s="24"/>
      <c r="P34" s="25"/>
      <c r="Q34" s="26"/>
      <c r="R34" s="26" t="str">
        <f>IF(Q34="","",VLOOKUP(Q34,LISTAS!$F$5:$H$301,2,0))</f>
        <v/>
      </c>
      <c r="S34" s="26" t="str">
        <f>IF(Q34="","",VLOOKUP(Q34,LISTAS!$F$5:$I$301,4,0))</f>
        <v/>
      </c>
      <c r="T34" s="26" t="str">
        <f t="shared" si="0"/>
        <v/>
      </c>
      <c r="U34" s="26" t="str">
        <f t="shared" si="2"/>
        <v/>
      </c>
    </row>
    <row r="35" spans="2:21" ht="18" customHeight="1" x14ac:dyDescent="0.25">
      <c r="B35" s="60"/>
      <c r="C35" s="74"/>
      <c r="D35" s="74"/>
      <c r="E35" s="76"/>
      <c r="F35" s="77"/>
      <c r="G35" s="69" t="str">
        <f>IF(D38&lt;&gt;"",IF(D40&lt;&gt;"",IF(D38=D40,"",IF(D38&gt;D40,C38,C40)),""),"")</f>
        <v>GABRIEL DA COSTA CORSINI</v>
      </c>
      <c r="H35" s="131">
        <v>1</v>
      </c>
      <c r="I35" s="66">
        <f>IF(H35&lt;&gt;"",H35,"")</f>
        <v>1</v>
      </c>
      <c r="J35" s="62" t="str">
        <f>IF(H35&lt;&gt;"",IF(G35="","",G35),"")</f>
        <v>GABRIEL DA COSTA CORSINI</v>
      </c>
      <c r="K35" s="62" t="str">
        <f>VLOOKUP(K33,I33:J35,2,0)</f>
        <v>MURILO FERREIRA</v>
      </c>
      <c r="L35" s="27"/>
      <c r="O35" s="24"/>
      <c r="P35" s="25"/>
      <c r="Q35" s="26"/>
      <c r="R35" s="26" t="str">
        <f>IF(Q35="","",VLOOKUP(Q35,LISTAS!$F$5:$H$301,2,0))</f>
        <v/>
      </c>
      <c r="S35" s="26" t="str">
        <f>IF(Q35="","",VLOOKUP(Q35,LISTAS!$F$5:$I$301,4,0))</f>
        <v/>
      </c>
      <c r="T35" s="26" t="str">
        <f t="shared" si="0"/>
        <v/>
      </c>
      <c r="U35" s="26" t="str">
        <f t="shared" si="2"/>
        <v/>
      </c>
    </row>
    <row r="36" spans="2:21" ht="18" customHeight="1" thickBot="1" x14ac:dyDescent="0.3">
      <c r="B36" s="60"/>
      <c r="C36" s="74"/>
      <c r="D36" s="74"/>
      <c r="E36" s="76"/>
      <c r="F36" s="74"/>
      <c r="G36" s="68" t="str">
        <f>IF(G35="","",VLOOKUP(G35,LISTAS!$F$5:$H$301,2,0))</f>
        <v>COLÉGIO ARBOS - SANTO ANDRÉ</v>
      </c>
      <c r="H36" s="132"/>
      <c r="I36" s="62"/>
      <c r="J36" s="62"/>
      <c r="K36" s="62"/>
      <c r="L36" s="27"/>
      <c r="O36" s="24"/>
      <c r="P36" s="25"/>
      <c r="Q36" s="26"/>
      <c r="R36" s="26" t="str">
        <f>IF(Q36="","",VLOOKUP(Q36,LISTAS!$F$5:$H$301,2,0))</f>
        <v/>
      </c>
      <c r="S36" s="26" t="str">
        <f>IF(Q36="","",VLOOKUP(Q36,LISTAS!$F$5:$I$301,4,0))</f>
        <v/>
      </c>
      <c r="T36" s="26" t="str">
        <f t="shared" si="0"/>
        <v/>
      </c>
      <c r="U36" s="26" t="str">
        <f t="shared" si="2"/>
        <v/>
      </c>
    </row>
    <row r="37" spans="2:21" ht="18" customHeight="1" thickBot="1" x14ac:dyDescent="0.3">
      <c r="B37" s="60"/>
      <c r="C37" s="74"/>
      <c r="D37" s="74"/>
      <c r="E37" s="76"/>
      <c r="F37" s="74"/>
      <c r="G37" s="74"/>
      <c r="H37" s="74"/>
      <c r="I37" s="74"/>
      <c r="J37" s="74"/>
      <c r="K37" s="74"/>
      <c r="L37" s="27"/>
      <c r="O37" s="24"/>
      <c r="P37" s="25"/>
      <c r="Q37" s="26"/>
      <c r="R37" s="26" t="str">
        <f>IF(Q37="","",VLOOKUP(Q37,LISTAS!$F$5:$H$301,2,0))</f>
        <v/>
      </c>
      <c r="S37" s="26" t="str">
        <f>IF(Q37="","",VLOOKUP(Q37,LISTAS!$F$5:$I$301,4,0))</f>
        <v/>
      </c>
      <c r="T37" s="26" t="str">
        <f t="shared" si="0"/>
        <v/>
      </c>
      <c r="U37" s="26" t="str">
        <f t="shared" si="2"/>
        <v/>
      </c>
    </row>
    <row r="38" spans="2:21" x14ac:dyDescent="0.25">
      <c r="B38" s="133">
        <v>2</v>
      </c>
      <c r="C38" s="69" t="s">
        <v>94</v>
      </c>
      <c r="D38" s="131">
        <v>1</v>
      </c>
      <c r="E38" s="65">
        <f>IF(D38&lt;&gt;"",D38,"")</f>
        <v>1</v>
      </c>
      <c r="F38" s="62" t="str">
        <f>IF(D38&lt;&gt;"",IF(C38="","",C38),"")</f>
        <v>GABRIEL DA COSTA CORSINI</v>
      </c>
      <c r="G38" s="62">
        <f>IF(E38&lt;&gt;"",IF(E40&lt;&gt;"",SMALL(E38:F40,1),""),"")</f>
        <v>0</v>
      </c>
      <c r="H38" s="74"/>
      <c r="I38" s="74"/>
      <c r="J38" s="74"/>
      <c r="K38" s="74"/>
      <c r="L38" s="27"/>
      <c r="O38" s="24"/>
      <c r="P38" s="25"/>
      <c r="Q38" s="26"/>
      <c r="R38" s="26" t="str">
        <f>IF(Q38="","",VLOOKUP(Q38,LISTAS!$F$5:$H$301,2,0))</f>
        <v/>
      </c>
      <c r="S38" s="26" t="str">
        <f>IF(Q38="","",VLOOKUP(Q38,LISTAS!$F$5:$I$301,4,0))</f>
        <v/>
      </c>
      <c r="T38" s="26" t="str">
        <f t="shared" si="0"/>
        <v/>
      </c>
      <c r="U38" s="26" t="str">
        <f t="shared" si="2"/>
        <v/>
      </c>
    </row>
    <row r="39" spans="2:21" ht="17.25" thickBot="1" x14ac:dyDescent="0.3">
      <c r="B39" s="133"/>
      <c r="C39" s="68" t="str">
        <f>IF(C38="","",VLOOKUP(C38,LISTAS!$F$5:$H$301,2,0))</f>
        <v>COLÉGIO ARBOS - SANTO ANDRÉ</v>
      </c>
      <c r="D39" s="132"/>
      <c r="E39" s="66"/>
      <c r="F39" s="62"/>
      <c r="G39" s="62"/>
      <c r="H39" s="74"/>
      <c r="I39" s="74"/>
      <c r="J39" s="74"/>
      <c r="K39" s="74"/>
      <c r="L39" s="27"/>
      <c r="O39" s="24"/>
      <c r="P39" s="25"/>
      <c r="Q39" s="26"/>
      <c r="R39" s="26" t="str">
        <f>IF(Q39="","",VLOOKUP(Q39,LISTAS!$F$5:$H$301,2,0))</f>
        <v/>
      </c>
      <c r="S39" s="26" t="str">
        <f>IF(Q39="","",VLOOKUP(Q39,LISTAS!$F$5:$I$301,4,0))</f>
        <v/>
      </c>
      <c r="T39" s="26" t="str">
        <f t="shared" si="0"/>
        <v/>
      </c>
      <c r="U39" s="26" t="str">
        <f t="shared" si="2"/>
        <v/>
      </c>
    </row>
    <row r="40" spans="2:21" ht="18" customHeight="1" x14ac:dyDescent="0.25">
      <c r="B40" s="133">
        <v>7</v>
      </c>
      <c r="C40" s="69" t="s">
        <v>86</v>
      </c>
      <c r="D40" s="131">
        <v>0</v>
      </c>
      <c r="E40" s="66">
        <f>IF(D40&lt;&gt;"",D40,"")</f>
        <v>0</v>
      </c>
      <c r="F40" s="62" t="str">
        <f>IF(D40&lt;&gt;"",IF(C40="","",C40),"")</f>
        <v xml:space="preserve">ENZO OKIDA </v>
      </c>
      <c r="G40" s="62" t="str">
        <f>VLOOKUP(G38,E38:F40,2,0)</f>
        <v xml:space="preserve">ENZO OKIDA </v>
      </c>
      <c r="H40" s="74"/>
      <c r="I40" s="74"/>
      <c r="J40" s="74"/>
      <c r="K40" s="74"/>
      <c r="L40" s="27"/>
      <c r="O40" s="24"/>
      <c r="P40" s="25"/>
      <c r="Q40" s="26"/>
      <c r="R40" s="26" t="str">
        <f>IF(Q40="","",VLOOKUP(Q40,LISTAS!$F$5:$H$301,2,0))</f>
        <v/>
      </c>
      <c r="S40" s="26" t="str">
        <f>IF(Q40="","",VLOOKUP(Q40,LISTAS!$F$5:$I$301,4,0))</f>
        <v/>
      </c>
      <c r="T40" s="26" t="str">
        <f t="shared" si="0"/>
        <v/>
      </c>
      <c r="U40" s="26" t="str">
        <f t="shared" si="2"/>
        <v/>
      </c>
    </row>
    <row r="41" spans="2:21" ht="18" customHeight="1" thickBot="1" x14ac:dyDescent="0.3">
      <c r="B41" s="133"/>
      <c r="C41" s="68" t="str">
        <f>IF(C40="","",VLOOKUP(C40,LISTAS!$F$5:$H$301,2,0))</f>
        <v>LICEU JARDIM</v>
      </c>
      <c r="D41" s="132"/>
      <c r="E41" s="62"/>
      <c r="F41" s="62"/>
      <c r="G41" s="62"/>
      <c r="H41" s="74"/>
      <c r="I41" s="74"/>
      <c r="J41" s="74"/>
      <c r="K41" s="74"/>
      <c r="L41" s="78"/>
      <c r="O41" s="24"/>
      <c r="P41" s="25"/>
      <c r="Q41" s="26"/>
      <c r="R41" s="26" t="str">
        <f>IF(Q41="","",VLOOKUP(Q41,LISTAS!$F$5:$H$301,2,0))</f>
        <v/>
      </c>
      <c r="S41" s="26" t="str">
        <f>IF(Q41="","",VLOOKUP(Q41,LISTAS!$F$5:$I$301,4,0))</f>
        <v/>
      </c>
      <c r="T41" s="26" t="str">
        <f t="shared" si="0"/>
        <v/>
      </c>
      <c r="U41" s="26" t="str">
        <f t="shared" si="2"/>
        <v/>
      </c>
    </row>
    <row r="42" spans="2:21" ht="18" customHeight="1" x14ac:dyDescent="0.25">
      <c r="B42" s="60"/>
      <c r="C42" s="74"/>
      <c r="D42" s="74"/>
      <c r="E42" s="74"/>
      <c r="F42" s="74"/>
      <c r="G42" s="74"/>
      <c r="H42" s="74"/>
      <c r="I42" s="74"/>
      <c r="J42" s="74"/>
      <c r="K42" s="74"/>
      <c r="L42" s="78"/>
      <c r="O42" s="24"/>
      <c r="P42" s="25"/>
      <c r="Q42" s="26"/>
      <c r="R42" s="26" t="str">
        <f>IF(Q42="","",VLOOKUP(Q42,LISTAS!$F$5:$H$301,2,0))</f>
        <v/>
      </c>
      <c r="S42" s="26" t="str">
        <f>IF(Q42="","",VLOOKUP(Q42,LISTAS!$F$5:$I$301,4,0))</f>
        <v/>
      </c>
      <c r="T42" s="26" t="str">
        <f t="shared" si="0"/>
        <v/>
      </c>
      <c r="U42" s="26" t="str">
        <f t="shared" si="2"/>
        <v/>
      </c>
    </row>
    <row r="43" spans="2:21" ht="18" customHeight="1" x14ac:dyDescent="0.25">
      <c r="B43" s="58"/>
      <c r="C43" s="18"/>
      <c r="D43" s="18"/>
      <c r="E43" s="18"/>
      <c r="F43" s="18"/>
      <c r="G43" s="18"/>
      <c r="H43" s="18"/>
      <c r="I43" s="18"/>
      <c r="J43" s="18"/>
      <c r="K43" s="18"/>
      <c r="L43" s="18"/>
    </row>
    <row r="44" spans="2:21" ht="18" customHeight="1" x14ac:dyDescent="0.25">
      <c r="B44" s="136" t="s">
        <v>30</v>
      </c>
      <c r="C44" s="137"/>
      <c r="D44" s="138"/>
      <c r="E44" s="18"/>
      <c r="F44" s="18"/>
      <c r="G44" s="18"/>
      <c r="H44" s="18"/>
      <c r="I44" s="18"/>
      <c r="J44" s="18"/>
      <c r="K44" s="18"/>
      <c r="L44" s="18"/>
    </row>
    <row r="45" spans="2:21" ht="30" customHeight="1" x14ac:dyDescent="0.25">
      <c r="B45" s="126" t="s">
        <v>20</v>
      </c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O45" s="126" t="s">
        <v>4</v>
      </c>
      <c r="P45" s="126"/>
      <c r="Q45" s="126"/>
      <c r="R45" s="126"/>
      <c r="S45" s="126"/>
      <c r="T45" s="126"/>
      <c r="U45" s="126"/>
    </row>
    <row r="46" spans="2:21" ht="28.5" customHeight="1" thickBot="1" x14ac:dyDescent="0.3">
      <c r="B46" s="61"/>
      <c r="C46" s="74"/>
      <c r="D46" s="75"/>
      <c r="E46" s="75"/>
      <c r="F46" s="75"/>
      <c r="G46" s="29"/>
      <c r="H46" s="29"/>
      <c r="I46" s="29"/>
      <c r="J46" s="29"/>
      <c r="K46" s="29"/>
      <c r="L46" s="30"/>
      <c r="O46" s="134" t="s">
        <v>3</v>
      </c>
      <c r="P46" s="134"/>
      <c r="Q46" s="22" t="s">
        <v>15</v>
      </c>
      <c r="R46" s="22" t="s">
        <v>0</v>
      </c>
      <c r="S46" s="22" t="s">
        <v>16</v>
      </c>
      <c r="T46" s="22" t="s">
        <v>17</v>
      </c>
      <c r="U46" s="22" t="s">
        <v>18</v>
      </c>
    </row>
    <row r="47" spans="2:21" ht="18" customHeight="1" x14ac:dyDescent="0.25">
      <c r="B47" s="135">
        <v>9</v>
      </c>
      <c r="C47" s="70" t="s">
        <v>124</v>
      </c>
      <c r="D47" s="131">
        <v>1</v>
      </c>
      <c r="E47" s="62">
        <f>IF(D47&lt;&gt;"",D47,"")</f>
        <v>1</v>
      </c>
      <c r="F47" s="62" t="str">
        <f>IF(D47&lt;&gt;"",IF(C47="","",C47),"")</f>
        <v>JORGE DUARTE DE ALMEIDA</v>
      </c>
      <c r="G47" s="62">
        <f>IF(E47&lt;&gt;"",IF(E49&lt;&gt;"",SMALL(E47:F49,1),""),"")</f>
        <v>0</v>
      </c>
      <c r="H47" s="62"/>
      <c r="I47" s="62"/>
      <c r="J47" s="62"/>
      <c r="K47" s="62"/>
      <c r="L47" s="67"/>
      <c r="O47" s="24">
        <f>IF(Q47&lt;&gt;"",1,"")</f>
        <v>1</v>
      </c>
      <c r="P47" s="25" t="str">
        <f>IF(O47&lt;&gt;"","LUGAR","")</f>
        <v>LUGAR</v>
      </c>
      <c r="Q47" s="26" t="str">
        <f>IF(L62&lt;&gt;"",IF(L64&lt;&gt;"",IF(L62=L64,"",IF(L62&gt;L64,K62,K64)),""),"")</f>
        <v>JORGE DUARTE DE ALMEIDA</v>
      </c>
      <c r="R47" s="26" t="str">
        <f>IF(Q47="","",VLOOKUP(Q47,LISTAS!$F$5:$H$301,2,0))</f>
        <v>COLEGIO HARMONIA</v>
      </c>
      <c r="S47" s="26">
        <f>IF(Q47="","",VLOOKUP(Q47,LISTAS!$F$5:$I$301,4,0))</f>
        <v>0</v>
      </c>
      <c r="T47" s="26">
        <f>IF(O47="","",IF(O47=1,180,IF(O47=2,170,IF(O47=3,150,IF(O47=4,140,IF(O47=5,135,IF(O47=6,130,IF(O47=7,120,IF(O47=8,110,IF(O47=9,105,IF(O47=10,105,IF(O47=11,105,IF(O47=12,105,IF(O47=13,105,IF(O47=14,105,IF(O47=15,105,IF(O47=16,105,IF(O47&gt;16,"",""))))))))))))))))))</f>
        <v>180</v>
      </c>
      <c r="U47" s="26">
        <f>IF(O47="","",IF($R$5="NÃO","",IF(O47=1,180,IF(O47=2,170,IF(O47=3,150,IF(O47=4,140,IF(O47=5,135,IF(O47=6,130,IF(O47=7,120,IF(O47=8,110,IF(O47=9,105,IF(O47=10,105,IF(O47=11,105,IF(O47=12,105,IF(O47=13,105,IF(O47=14,105,IF(O47=15,105,IF(O47=16,105,IF(O47&gt;16,"","")))))))))))))))))))</f>
        <v>180</v>
      </c>
    </row>
    <row r="48" spans="2:21" ht="18" customHeight="1" thickBot="1" x14ac:dyDescent="0.3">
      <c r="B48" s="135"/>
      <c r="C48" s="71" t="str">
        <f>IF(C47="","",VLOOKUP(C47,LISTAS!$F$5:$H$301,2,0))</f>
        <v>COLEGIO HARMONIA</v>
      </c>
      <c r="D48" s="132"/>
      <c r="E48" s="62"/>
      <c r="F48" s="62"/>
      <c r="G48" s="62"/>
      <c r="H48" s="62"/>
      <c r="I48" s="62"/>
      <c r="J48" s="62"/>
      <c r="K48" s="62"/>
      <c r="L48" s="67"/>
      <c r="O48" s="24">
        <f>IF(Q48&lt;&gt;"",1+COUNTIF(O47,"1"),"")</f>
        <v>2</v>
      </c>
      <c r="P48" s="25" t="str">
        <f t="shared" ref="P48:P62" si="3">IF(O48&lt;&gt;"","LUGAR","")</f>
        <v>LUGAR</v>
      </c>
      <c r="Q48" s="26" t="str">
        <f>IF(L62&lt;&gt;"",IF(L64&lt;&gt;"",IF(L62=L64,"",IF(L62&lt;L64,K62,K64)),""),"")</f>
        <v>ANTÔNIO SILVEIRA DE CARVALHO</v>
      </c>
      <c r="R48" s="26" t="str">
        <f>IF(Q48="","",VLOOKUP(Q48,LISTAS!$F$5:$H$301,2,0))</f>
        <v>COLÉGIO ARBOS - SANTO ANDRÉ</v>
      </c>
      <c r="S48" s="26">
        <f>IF(Q48="","",VLOOKUP(Q48,LISTAS!$F$5:$I$301,4,0))</f>
        <v>0</v>
      </c>
      <c r="T48" s="26">
        <f t="shared" ref="T48:T62" si="4">IF(O48="","",IF(O48=1,180,IF(O48=2,170,IF(O48=3,150,IF(O48=4,140,IF(O48=5,135,IF(O48=6,130,IF(O48=7,120,IF(O48=8,110,IF(O48=9,105,IF(O48=10,105,IF(O48=11,105,IF(O48=12,105,IF(O48=13,105,IF(O48=14,105,IF(O48=15,105,IF(O48=16,105,IF(O48&gt;16,"",""))))))))))))))))))</f>
        <v>170</v>
      </c>
      <c r="U48" s="26">
        <f t="shared" ref="U48:U62" si="5">IF(O48="","",IF($R$5="NÃO","",IF(O48=1,180,IF(O48=2,170,IF(O48=3,150,IF(O48=4,140,IF(O48=5,135,IF(O48=6,130,IF(O48=7,120,IF(O48=8,110,IF(O48=9,105,IF(O48=10,105,IF(O48=11,105,IF(O48=12,105,IF(O48=13,105,IF(O48=14,105,IF(O48=15,105,IF(O48=16,105,IF(O48&gt;16,"","")))))))))))))))))))</f>
        <v>170</v>
      </c>
    </row>
    <row r="49" spans="2:21" ht="18" customHeight="1" x14ac:dyDescent="0.25">
      <c r="B49" s="133">
        <v>16</v>
      </c>
      <c r="C49" s="70" t="s">
        <v>73</v>
      </c>
      <c r="D49" s="131">
        <v>0</v>
      </c>
      <c r="E49" s="63">
        <f>IF(D49&lt;&gt;"",D49,"")</f>
        <v>0</v>
      </c>
      <c r="F49" s="62" t="str">
        <f>IF(D49&lt;&gt;"",IF(C49="","",C49),"")</f>
        <v>BRENO LIMA DA SILVA</v>
      </c>
      <c r="G49" s="62" t="str">
        <f>VLOOKUP(G47,E47:F49,2,0)</f>
        <v>BRENO LIMA DA SILVA</v>
      </c>
      <c r="H49" s="62"/>
      <c r="I49" s="62"/>
      <c r="J49" s="62"/>
      <c r="K49" s="62"/>
      <c r="L49" s="67"/>
      <c r="O49" s="24">
        <f>IF(Q49&lt;&gt;"",1+COUNTIF(O47:O48,"1")+COUNTIF(O47:O48,"2"),"")</f>
        <v>3</v>
      </c>
      <c r="P49" s="25" t="str">
        <f t="shared" si="3"/>
        <v>LUGAR</v>
      </c>
      <c r="Q49" s="26" t="str">
        <f>IF(Q47&lt;&gt;"",IF(G52=Q47,G54,IF(G54=Q47,G52,IF(G72=Q47,G74,IF(G74=Q47,G72)))),"")</f>
        <v>ARTHUR HIDEO ROTA CENI</v>
      </c>
      <c r="R49" s="26" t="str">
        <f>IF(Q49="","",VLOOKUP(Q49,LISTAS!$F$5:$H$301,2,0))</f>
        <v>GRUPO FÊNIX DE EDUCAÇÃO</v>
      </c>
      <c r="S49" s="26">
        <f>IF(Q49="","",VLOOKUP(Q49,LISTAS!$F$5:$I$301,4,0))</f>
        <v>0</v>
      </c>
      <c r="T49" s="26">
        <f t="shared" si="4"/>
        <v>150</v>
      </c>
      <c r="U49" s="26">
        <f t="shared" si="5"/>
        <v>150</v>
      </c>
    </row>
    <row r="50" spans="2:21" ht="18" customHeight="1" thickBot="1" x14ac:dyDescent="0.3">
      <c r="B50" s="133"/>
      <c r="C50" s="71" t="str">
        <f>IF(C49="","",VLOOKUP(C49,LISTAS!$F$5:$H$301,2,0))</f>
        <v>COLÉGIO ARBOS - SANTO ANDRÉ</v>
      </c>
      <c r="D50" s="132"/>
      <c r="E50" s="64"/>
      <c r="F50" s="62"/>
      <c r="G50" s="62"/>
      <c r="H50" s="62"/>
      <c r="I50" s="62"/>
      <c r="J50" s="62"/>
      <c r="K50" s="62"/>
      <c r="L50" s="67"/>
      <c r="O50" s="24">
        <f>IF(Q50&lt;&gt;"",1+COUNTIF(O47:O49,"1")+COUNTIF(O47:O49,"2")+COUNTIF(O47:O49,"3"),"")</f>
        <v>4</v>
      </c>
      <c r="P50" s="25" t="str">
        <f t="shared" si="3"/>
        <v>LUGAR</v>
      </c>
      <c r="Q50" s="26" t="str">
        <f>IF(Q48&lt;&gt;"",IF(G52=Q48,G54,IF(G54=Q48,G52,IF(G72=Q48,G74,IF(G74=Q48,G72)))),"")</f>
        <v>EDUARDO DEL FAVERO GRANO</v>
      </c>
      <c r="R50" s="26" t="str">
        <f>IF(Q50="","",VLOOKUP(Q50,LISTAS!$F$5:$H$301,2,0))</f>
        <v>COLÉGIO ARBOS - SANTO ANDRÉ</v>
      </c>
      <c r="S50" s="26">
        <f>IF(Q50="","",VLOOKUP(Q50,LISTAS!$F$5:$I$301,4,0))</f>
        <v>0</v>
      </c>
      <c r="T50" s="26">
        <f t="shared" si="4"/>
        <v>140</v>
      </c>
      <c r="U50" s="26">
        <f t="shared" si="5"/>
        <v>140</v>
      </c>
    </row>
    <row r="51" spans="2:21" ht="18" customHeight="1" thickBot="1" x14ac:dyDescent="0.3">
      <c r="B51" s="60"/>
      <c r="C51" s="74"/>
      <c r="D51" s="74"/>
      <c r="E51" s="76"/>
      <c r="F51" s="74"/>
      <c r="G51" s="74"/>
      <c r="H51" s="23"/>
      <c r="I51" s="23"/>
      <c r="J51" s="23"/>
      <c r="K51" s="23"/>
      <c r="L51" s="27"/>
      <c r="O51" s="24">
        <f>IF(Q51&lt;&gt;"",1+COUNTIF(O47:O50,"1")+COUNTIF(O47:O50,"2")+COUNTIF(O47:O50,"3")+COUNTIF(O47:O50,"4"),"")</f>
        <v>5</v>
      </c>
      <c r="P51" s="25" t="str">
        <f t="shared" si="3"/>
        <v>LUGAR</v>
      </c>
      <c r="Q51" s="26" t="str">
        <f>IF(Q47&lt;&gt;"",IF(C47=Q47,C49,IF(C49=Q47,C47,IF(C57=Q47,C59,IF(C59=Q47,C57,IF(C67=Q47,C69,IF(C69=Q47,C67,IF(C77=Q47,C79,IF(C79=Q47,C77)))))))),"")</f>
        <v>BRENO LIMA DA SILVA</v>
      </c>
      <c r="R51" s="26" t="str">
        <f>IF(Q51="","",VLOOKUP(Q51,LISTAS!$F$5:$H$301,2,0))</f>
        <v>COLÉGIO ARBOS - SANTO ANDRÉ</v>
      </c>
      <c r="S51" s="26">
        <f>IF(Q51="","",VLOOKUP(Q51,LISTAS!$F$5:$I$301,4,0))</f>
        <v>0</v>
      </c>
      <c r="T51" s="26">
        <f t="shared" si="4"/>
        <v>135</v>
      </c>
      <c r="U51" s="26">
        <f t="shared" si="5"/>
        <v>135</v>
      </c>
    </row>
    <row r="52" spans="2:21" ht="18" customHeight="1" x14ac:dyDescent="0.25">
      <c r="B52" s="60"/>
      <c r="C52" s="74"/>
      <c r="D52" s="74"/>
      <c r="E52" s="76"/>
      <c r="F52" s="74"/>
      <c r="G52" s="70" t="str">
        <f>IF(D47&lt;&gt;"",IF(D49&lt;&gt;"",IF(D47=D49,"",IF(D47&gt;D49,C47,C49)),""),"")</f>
        <v>JORGE DUARTE DE ALMEIDA</v>
      </c>
      <c r="H52" s="131">
        <v>1</v>
      </c>
      <c r="I52" s="62">
        <f>IF(H52&lt;&gt;"",H52,"")</f>
        <v>1</v>
      </c>
      <c r="J52" s="62" t="str">
        <f>IF(H52&lt;&gt;"",IF(G52="","",G52),"")</f>
        <v>JORGE DUARTE DE ALMEIDA</v>
      </c>
      <c r="K52" s="62">
        <f>IF(I52&lt;&gt;"",IF(I54&lt;&gt;"",SMALL(I52:J54,1),""),"")</f>
        <v>0</v>
      </c>
      <c r="L52" s="67"/>
      <c r="N52" s="19"/>
      <c r="O52" s="24">
        <f>IF(Q52&lt;&gt;"",1+COUNTIF(O47:O51,"1")+COUNTIF(O47:O51,"2")+COUNTIF(O47:O51,"3")+COUNTIF(O47:O51,"4")+COUNTIF(O47:O51,"5"),"")</f>
        <v>6</v>
      </c>
      <c r="P52" s="25" t="str">
        <f t="shared" si="3"/>
        <v>LUGAR</v>
      </c>
      <c r="Q52" s="26" t="str">
        <f>IF(Q48&lt;&gt;"",IF(C47=Q48,C49,IF(C49=Q48,C47,IF(C57=Q48,C59,IF(C59=Q48,C57,IF(C67=Q48,C69,IF(C69=Q48,C67,IF(C77=Q48,C79,IF(C79=Q48,C77)))))))),"")</f>
        <v>JOÃO RICARDO FREGNAN KANASHIRO</v>
      </c>
      <c r="R52" s="26" t="str">
        <f>IF(Q52="","",VLOOKUP(Q52,LISTAS!$F$5:$H$301,2,0))</f>
        <v>COLÉGIO ARBOS - SÃO CAETANO DO SUL</v>
      </c>
      <c r="S52" s="26">
        <f>IF(Q52="","",VLOOKUP(Q52,LISTAS!$F$5:$I$301,4,0))</f>
        <v>0</v>
      </c>
      <c r="T52" s="26">
        <f t="shared" si="4"/>
        <v>130</v>
      </c>
      <c r="U52" s="26">
        <f t="shared" si="5"/>
        <v>130</v>
      </c>
    </row>
    <row r="53" spans="2:21" ht="18" customHeight="1" thickBot="1" x14ac:dyDescent="0.3">
      <c r="B53" s="60"/>
      <c r="C53" s="74"/>
      <c r="D53" s="74"/>
      <c r="E53" s="76"/>
      <c r="F53" s="74"/>
      <c r="G53" s="71" t="str">
        <f>IF(G52="","",VLOOKUP(G52,LISTAS!$F$5:$H$301,2,0))</f>
        <v>COLEGIO HARMONIA</v>
      </c>
      <c r="H53" s="132"/>
      <c r="I53" s="62"/>
      <c r="J53" s="62"/>
      <c r="K53" s="62"/>
      <c r="L53" s="67"/>
      <c r="N53" s="19"/>
      <c r="O53" s="24">
        <f>IF(Q53&lt;&gt;"",1+COUNTIF(O47:O52,"1")+COUNTIF(O47:O52,"2")+COUNTIF(O47:O52,"3")+COUNTIF(O47:O52,"4")+COUNTIF(O47:O52,"5")+COUNTIF(O47:O52,"6"),"")</f>
        <v>7</v>
      </c>
      <c r="P53" s="25" t="str">
        <f t="shared" si="3"/>
        <v>LUGAR</v>
      </c>
      <c r="Q53" s="26" t="str">
        <f>IF(Q49&lt;&gt;"",IF(C47=Q49,C49,IF(C49=Q49,C47,IF(C57=Q49,C59,IF(C59=Q49,C57,IF(C67=Q49,C69,IF(C69=Q49,C67,IF(C77=Q49,C79,IF(C79=Q49,C77)))))))),"")</f>
        <v>VITOR BOBADILHA VERZA</v>
      </c>
      <c r="R53" s="26" t="str">
        <f>IF(Q53="","",VLOOKUP(Q53,LISTAS!$F$5:$H$301,2,0))</f>
        <v>COLÉGIO ATENEU</v>
      </c>
      <c r="S53" s="26">
        <f>IF(Q53="","",VLOOKUP(Q53,LISTAS!$F$5:$I$301,4,0))</f>
        <v>0</v>
      </c>
      <c r="T53" s="26">
        <f t="shared" si="4"/>
        <v>120</v>
      </c>
      <c r="U53" s="26">
        <f t="shared" si="5"/>
        <v>120</v>
      </c>
    </row>
    <row r="54" spans="2:21" ht="18" customHeight="1" x14ac:dyDescent="0.25">
      <c r="B54" s="60"/>
      <c r="C54" s="74"/>
      <c r="D54" s="74"/>
      <c r="E54" s="76"/>
      <c r="F54" s="77"/>
      <c r="G54" s="70" t="str">
        <f>IF(D57&lt;&gt;"",IF(D59&lt;&gt;"",IF(D57=D59,"",IF(D57&gt;D59,C57,C59)),""),"")</f>
        <v>ARTHUR HIDEO ROTA CENI</v>
      </c>
      <c r="H54" s="131">
        <v>0</v>
      </c>
      <c r="I54" s="63">
        <f>IF(H54&lt;&gt;"",H54,"")</f>
        <v>0</v>
      </c>
      <c r="J54" s="62" t="str">
        <f>IF(H54&lt;&gt;"",IF(G54="","",G54),"")</f>
        <v>ARTHUR HIDEO ROTA CENI</v>
      </c>
      <c r="K54" s="62" t="str">
        <f>VLOOKUP(K52,I52:J54,2,0)</f>
        <v>ARTHUR HIDEO ROTA CENI</v>
      </c>
      <c r="L54" s="67"/>
      <c r="M54" s="16"/>
      <c r="O54" s="24">
        <f>IF(Q54&lt;&gt;"",1+COUNTIF(O47:O53,"1")+COUNTIF(O47:O53,"2")+COUNTIF(O47:O53,"3")+COUNTIF(O47:O53,"4")+COUNTIF(O47:O53,"5")+COUNTIF(O47:O53,"6")+COUNTIF(O47:O53,"7"),"")</f>
        <v>8</v>
      </c>
      <c r="P54" s="25" t="str">
        <f t="shared" si="3"/>
        <v>LUGAR</v>
      </c>
      <c r="Q54" s="26" t="str">
        <f>IF(Q50&lt;&gt;"",IF(C47=Q50,C49,IF(C49=Q50,C47,IF(C57=Q50,C59,IF(C59=Q50,C57,IF(C67=Q50,C69,IF(C69=Q50,C67,IF(C77=Q50,C79,IF(C79=Q50,C77)))))))),"")</f>
        <v>ARTHUR LOPES LINARES SANTANA</v>
      </c>
      <c r="R54" s="26" t="str">
        <f>IF(Q54="","",VLOOKUP(Q54,LISTAS!$F$5:$H$301,2,0))</f>
        <v>COLÉGIO ARBOS - SANTO ANDRÉ</v>
      </c>
      <c r="S54" s="26">
        <f>IF(Q54="","",VLOOKUP(Q54,LISTAS!$F$5:$I$301,4,0))</f>
        <v>0</v>
      </c>
      <c r="T54" s="26">
        <f t="shared" si="4"/>
        <v>110</v>
      </c>
      <c r="U54" s="26">
        <f t="shared" si="5"/>
        <v>110</v>
      </c>
    </row>
    <row r="55" spans="2:21" ht="18" customHeight="1" thickBot="1" x14ac:dyDescent="0.3">
      <c r="B55" s="60"/>
      <c r="C55" s="74"/>
      <c r="D55" s="74"/>
      <c r="E55" s="76"/>
      <c r="F55" s="74"/>
      <c r="G55" s="71" t="str">
        <f>IF(G54="","",VLOOKUP(G54,LISTAS!$F$5:$H$301,2,0))</f>
        <v>GRUPO FÊNIX DE EDUCAÇÃO</v>
      </c>
      <c r="H55" s="132"/>
      <c r="I55" s="64"/>
      <c r="J55" s="62"/>
      <c r="K55" s="62"/>
      <c r="L55" s="67"/>
      <c r="M55" s="16"/>
      <c r="O55" s="24" t="str">
        <f>IF(Q55&lt;&gt;"",1+COUNTIF(O47:O54,"1")+COUNTIF(O47:O54,"2")+COUNTIF(O47:O54,"3")+COUNTIF(O47:O54,"4")+COUNTIF(O47:O54,"5")+COUNTIF(O47:O54,"6")+COUNTIF(O47:O54,"7")+COUNTIF(O47:O54,"8"),"")</f>
        <v/>
      </c>
      <c r="P55" s="25" t="str">
        <f t="shared" si="3"/>
        <v/>
      </c>
      <c r="Q55" s="26"/>
      <c r="R55" s="26" t="str">
        <f>IF(Q55="","",VLOOKUP(Q55,LISTAS!$F$5:$H$301,2,0))</f>
        <v/>
      </c>
      <c r="S55" s="26" t="str">
        <f>IF(Q55="","",VLOOKUP(Q55,LISTAS!$F$5:$I$301,4,0))</f>
        <v/>
      </c>
      <c r="T55" s="26" t="str">
        <f t="shared" si="4"/>
        <v/>
      </c>
      <c r="U55" s="26" t="str">
        <f t="shared" si="5"/>
        <v/>
      </c>
    </row>
    <row r="56" spans="2:21" ht="18" customHeight="1" thickBot="1" x14ac:dyDescent="0.3">
      <c r="B56" s="60"/>
      <c r="C56" s="74"/>
      <c r="D56" s="74"/>
      <c r="E56" s="76"/>
      <c r="F56" s="74"/>
      <c r="G56" s="23"/>
      <c r="H56" s="23"/>
      <c r="I56" s="64"/>
      <c r="J56" s="62"/>
      <c r="K56" s="62"/>
      <c r="L56" s="67"/>
      <c r="M56" s="16"/>
      <c r="O56" s="24" t="str">
        <f>IF(Q56&lt;&gt;"",1+COUNTIF(O47:O55,"1")+COUNTIF(O47:O55,"2")+COUNTIF(O47:O55,"3")+COUNTIF(O47:O55,"4")+COUNTIF(O47:O55,"5")+COUNTIF(O47:O55,"6")+COUNTIF(O47:O55,"7")+COUNTIF(O47:O55,"8")+COUNTIF(O47:O55,"9"),"")</f>
        <v/>
      </c>
      <c r="P56" s="25" t="str">
        <f t="shared" si="3"/>
        <v/>
      </c>
      <c r="Q56" s="26"/>
      <c r="R56" s="26" t="str">
        <f>IF(Q56="","",VLOOKUP(Q56,LISTAS!$F$5:$H$301,2,0))</f>
        <v/>
      </c>
      <c r="S56" s="26" t="str">
        <f>IF(Q56="","",VLOOKUP(Q56,LISTAS!$F$5:$I$301,4,0))</f>
        <v/>
      </c>
      <c r="T56" s="26" t="str">
        <f t="shared" si="4"/>
        <v/>
      </c>
      <c r="U56" s="26" t="str">
        <f t="shared" si="5"/>
        <v/>
      </c>
    </row>
    <row r="57" spans="2:21" ht="18" customHeight="1" x14ac:dyDescent="0.25">
      <c r="B57" s="133">
        <v>12</v>
      </c>
      <c r="C57" s="70" t="s">
        <v>195</v>
      </c>
      <c r="D57" s="131">
        <v>0</v>
      </c>
      <c r="E57" s="65">
        <f>IF(D57&lt;&gt;"",D57,"")</f>
        <v>0</v>
      </c>
      <c r="F57" s="62" t="str">
        <f>IF(D57&lt;&gt;"",IF(C57="","",C57),"")</f>
        <v>VITOR BOBADILHA VERZA</v>
      </c>
      <c r="G57" s="62">
        <f>IF(E57&lt;&gt;"",IF(E59&lt;&gt;"",SMALL(E57:F59,1),""),"")</f>
        <v>0</v>
      </c>
      <c r="H57" s="62"/>
      <c r="I57" s="64"/>
      <c r="J57" s="23"/>
      <c r="K57" s="23"/>
      <c r="L57" s="27"/>
      <c r="M57" s="16"/>
      <c r="O57" s="24" t="str">
        <f>IF(Q57&lt;&gt;"",1+COUNTIF(O47:O56,"1")+COUNTIF(O47:O56,"2")+COUNTIF(O47:O56,"3")+COUNTIF(O47:O56,"4")+COUNTIF(O47:O56,"5")+COUNTIF(O47:O56,"6")+COUNTIF(O47:O56,"7")+COUNTIF(O47:O56,"8")+COUNTIF(O47:O56,"9")+COUNTIF(O47:O56,"10"),"")</f>
        <v/>
      </c>
      <c r="P57" s="25" t="str">
        <f t="shared" si="3"/>
        <v/>
      </c>
      <c r="Q57" s="26"/>
      <c r="R57" s="26" t="str">
        <f>IF(Q57="","",VLOOKUP(Q57,LISTAS!$F$5:$H$301,2,0))</f>
        <v/>
      </c>
      <c r="S57" s="26" t="str">
        <f>IF(Q57="","",VLOOKUP(Q57,LISTAS!$F$5:$I$301,4,0))</f>
        <v/>
      </c>
      <c r="T57" s="26" t="str">
        <f t="shared" si="4"/>
        <v/>
      </c>
      <c r="U57" s="26" t="str">
        <f t="shared" si="5"/>
        <v/>
      </c>
    </row>
    <row r="58" spans="2:21" ht="18" customHeight="1" thickBot="1" x14ac:dyDescent="0.3">
      <c r="B58" s="133"/>
      <c r="C58" s="71" t="str">
        <f>IF(C57="","",VLOOKUP(C57,LISTAS!$F$5:$H$301,2,0))</f>
        <v>COLÉGIO ATENEU</v>
      </c>
      <c r="D58" s="132"/>
      <c r="E58" s="66"/>
      <c r="F58" s="62"/>
      <c r="G58" s="62"/>
      <c r="H58" s="62"/>
      <c r="I58" s="64"/>
      <c r="J58" s="23"/>
      <c r="K58" s="23"/>
      <c r="L58" s="27"/>
      <c r="M58" s="16"/>
      <c r="O58" s="24" t="str">
        <f>IF(Q58&lt;&gt;"",1+COUNTIF(O47:O57,"1")+COUNTIF(O47:O57,"2")+COUNTIF(O47:O57,"3")+COUNTIF(O47:O57,"4")+COUNTIF(O47:O57,"5")+COUNTIF(O47:O57,"6")+COUNTIF(O47:O57,"7")+COUNTIF(O47:O57,"8")+COUNTIF(O47:O57,"9")+COUNTIF(O47:O57,"10")+COUNTIF(O47:O57,"11"),"")</f>
        <v/>
      </c>
      <c r="P58" s="25" t="str">
        <f t="shared" si="3"/>
        <v/>
      </c>
      <c r="Q58" s="26"/>
      <c r="R58" s="26" t="str">
        <f>IF(Q58="","",VLOOKUP(Q58,LISTAS!$F$5:$H$301,2,0))</f>
        <v/>
      </c>
      <c r="S58" s="26" t="str">
        <f>IF(Q58="","",VLOOKUP(Q58,LISTAS!$F$5:$I$301,4,0))</f>
        <v/>
      </c>
      <c r="T58" s="26" t="str">
        <f t="shared" si="4"/>
        <v/>
      </c>
      <c r="U58" s="26" t="str">
        <f t="shared" si="5"/>
        <v/>
      </c>
    </row>
    <row r="59" spans="2:21" ht="18" customHeight="1" x14ac:dyDescent="0.25">
      <c r="B59" s="133">
        <v>13</v>
      </c>
      <c r="C59" s="70" t="s">
        <v>64</v>
      </c>
      <c r="D59" s="131">
        <v>1</v>
      </c>
      <c r="E59" s="66">
        <f>IF(D59&lt;&gt;"",D59,"")</f>
        <v>1</v>
      </c>
      <c r="F59" s="62" t="str">
        <f>IF(D59&lt;&gt;"",IF(C59="","",C59),"")</f>
        <v>ARTHUR HIDEO ROTA CENI</v>
      </c>
      <c r="G59" s="62" t="str">
        <f>VLOOKUP(G57,E57:F59,2,0)</f>
        <v>VITOR BOBADILHA VERZA</v>
      </c>
      <c r="H59" s="62"/>
      <c r="I59" s="64"/>
      <c r="J59" s="23"/>
      <c r="K59" s="23"/>
      <c r="L59" s="27"/>
      <c r="O59" s="24" t="str">
        <f>IF(Q59&lt;&gt;"",1+COUNTIF(O47:O58,"1")+COUNTIF(O47:O58,"2")+COUNTIF(O47:O58,"3")+COUNTIF(O47:O58,"4")+COUNTIF(O47:O58,"5")+COUNTIF(O47:O58,"6")+COUNTIF(O47:O58,"7")+COUNTIF(O47:O58,"8")+COUNTIF(O47:O58,"9")+COUNTIF(O47:O58,"10")+COUNTIF(O47:O58,"11")+COUNTIF(O47:O58,"12"),"")</f>
        <v/>
      </c>
      <c r="P59" s="25" t="str">
        <f t="shared" si="3"/>
        <v/>
      </c>
      <c r="Q59" s="26"/>
      <c r="R59" s="26" t="str">
        <f>IF(Q59="","",VLOOKUP(Q59,LISTAS!$F$5:$H$301,2,0))</f>
        <v/>
      </c>
      <c r="S59" s="26" t="str">
        <f>IF(Q59="","",VLOOKUP(Q59,LISTAS!$F$5:$I$301,4,0))</f>
        <v/>
      </c>
      <c r="T59" s="26" t="str">
        <f t="shared" si="4"/>
        <v/>
      </c>
      <c r="U59" s="26" t="str">
        <f t="shared" si="5"/>
        <v/>
      </c>
    </row>
    <row r="60" spans="2:21" ht="18" customHeight="1" thickBot="1" x14ac:dyDescent="0.3">
      <c r="B60" s="133"/>
      <c r="C60" s="71" t="str">
        <f>IF(C59="","",VLOOKUP(C59,LISTAS!$F$5:$H$301,2,0))</f>
        <v>GRUPO FÊNIX DE EDUCAÇÃO</v>
      </c>
      <c r="D60" s="132"/>
      <c r="E60" s="62"/>
      <c r="F60" s="62"/>
      <c r="G60" s="62"/>
      <c r="H60" s="62"/>
      <c r="I60" s="64"/>
      <c r="J60" s="23"/>
      <c r="K60" s="23"/>
      <c r="L60" s="27"/>
      <c r="O60" s="24" t="str">
        <f>IF(Q60&lt;&gt;"",1+COUNTIF(O47:O59,"1")+COUNTIF(O47:O59,"2")+COUNTIF(O47:O59,"3")+COUNTIF(O47:O59,"4")+COUNTIF(O47:O59,"5")+COUNTIF(O47:O59,"6")+COUNTIF(O47:O59,"7")+COUNTIF(O47:O59,"8")+COUNTIF(O47:O59,"9")+COUNTIF(O47:O59,"10")+COUNTIF(O47:O59,"11")+COUNTIF(O47:O59,"12")+COUNTIF(O47:O59,"13"),"")</f>
        <v/>
      </c>
      <c r="P60" s="25" t="str">
        <f t="shared" si="3"/>
        <v/>
      </c>
      <c r="Q60" s="26"/>
      <c r="R60" s="26" t="str">
        <f>IF(Q60="","",VLOOKUP(Q60,LISTAS!$F$5:$H$301,2,0))</f>
        <v/>
      </c>
      <c r="S60" s="26" t="str">
        <f>IF(Q60="","",VLOOKUP(Q60,LISTAS!$F$5:$I$301,4,0))</f>
        <v/>
      </c>
      <c r="T60" s="26" t="str">
        <f t="shared" si="4"/>
        <v/>
      </c>
      <c r="U60" s="26" t="str">
        <f t="shared" si="5"/>
        <v/>
      </c>
    </row>
    <row r="61" spans="2:21" ht="18" customHeight="1" thickBot="1" x14ac:dyDescent="0.3">
      <c r="B61" s="60"/>
      <c r="C61" s="74"/>
      <c r="D61" s="74"/>
      <c r="E61" s="74"/>
      <c r="F61" s="74"/>
      <c r="G61" s="74"/>
      <c r="H61" s="74"/>
      <c r="I61" s="76"/>
      <c r="J61" s="74"/>
      <c r="K61" s="23"/>
      <c r="L61" s="27"/>
      <c r="O61" s="24" t="str">
        <f>IF(Q61&lt;&gt;"",1+COUNTIF(O47:O60,"1")+COUNTIF(O47:O60,"2")+COUNTIF(O47:O60,"3")+COUNTIF(O47:O60,"4")+COUNTIF(O47:O60,"5")+COUNTIF(O47:O60,"6")+COUNTIF(O47:O60,"7")+COUNTIF(O47:O60,"8")+COUNTIF(O47:O60,"9")+COUNTIF(O47:O60,"10")+COUNTIF(O47:O60,"11")+COUNTIF(O47:O60,"12")+COUNTIF(O47:O60,"13")+COUNTIF(O47:O60,"14"),"")</f>
        <v/>
      </c>
      <c r="P61" s="25" t="str">
        <f t="shared" si="3"/>
        <v/>
      </c>
      <c r="Q61" s="26"/>
      <c r="R61" s="26" t="str">
        <f>IF(Q61="","",VLOOKUP(Q61,LISTAS!$F$5:$H$301,2,0))</f>
        <v/>
      </c>
      <c r="S61" s="26" t="str">
        <f>IF(Q61="","",VLOOKUP(Q61,LISTAS!$F$5:$I$301,4,0))</f>
        <v/>
      </c>
      <c r="T61" s="26" t="str">
        <f t="shared" si="4"/>
        <v/>
      </c>
      <c r="U61" s="26" t="str">
        <f t="shared" si="5"/>
        <v/>
      </c>
    </row>
    <row r="62" spans="2:21" ht="18" customHeight="1" x14ac:dyDescent="0.25">
      <c r="B62" s="60"/>
      <c r="C62" s="74"/>
      <c r="D62" s="74"/>
      <c r="E62" s="74"/>
      <c r="F62" s="74"/>
      <c r="G62" s="74"/>
      <c r="H62" s="74"/>
      <c r="I62" s="76"/>
      <c r="J62" s="74"/>
      <c r="K62" s="70" t="str">
        <f>IF(H52&lt;&gt;"",IF(H54&lt;&gt;"",IF(H52=H54,"",IF(H52&gt;H54,G52,G54)),""),"")</f>
        <v>JORGE DUARTE DE ALMEIDA</v>
      </c>
      <c r="L62" s="131">
        <v>1</v>
      </c>
      <c r="O62" s="24" t="str">
        <f>IF(Q62&lt;&gt;"",1+COUNTIF(O47:O61,"1")+COUNTIF(O47:O61,"2")+COUNTIF(O47:O61,"3")+COUNTIF(O47:O61,"4")+COUNTIF(O47:O61,"5")+COUNTIF(O47:O61,"6")+COUNTIF(O47:O61,"7")+COUNTIF(O47:O61,"8")+COUNTIF(O47:O61,"9")+COUNTIF(O47:O61,"10")+COUNTIF(O47:O61,"11")+COUNTIF(O47:O61,"12")+COUNTIF(O47:O61,"13")+COUNTIF(O47:O61,"14")+COUNTIF(O47:O61,"15"),"")</f>
        <v/>
      </c>
      <c r="P62" s="25" t="str">
        <f t="shared" si="3"/>
        <v/>
      </c>
      <c r="Q62" s="26"/>
      <c r="R62" s="26" t="str">
        <f>IF(Q62="","",VLOOKUP(Q62,LISTAS!$F$5:$H$301,2,0))</f>
        <v/>
      </c>
      <c r="S62" s="26" t="str">
        <f>IF(Q62="","",VLOOKUP(Q62,LISTAS!$F$5:$I$301,4,0))</f>
        <v/>
      </c>
      <c r="T62" s="26" t="str">
        <f t="shared" si="4"/>
        <v/>
      </c>
      <c r="U62" s="26" t="str">
        <f t="shared" si="5"/>
        <v/>
      </c>
    </row>
    <row r="63" spans="2:21" ht="18" customHeight="1" thickBot="1" x14ac:dyDescent="0.3">
      <c r="B63" s="60"/>
      <c r="C63" s="74"/>
      <c r="D63" s="74"/>
      <c r="E63" s="74"/>
      <c r="F63" s="74"/>
      <c r="G63" s="74"/>
      <c r="H63" s="74"/>
      <c r="I63" s="76"/>
      <c r="J63" s="74"/>
      <c r="K63" s="71" t="str">
        <f>IF(K62="","",VLOOKUP(K62,LISTAS!$F$5:$H$301,2,0))</f>
        <v>COLEGIO HARMONIA</v>
      </c>
      <c r="L63" s="132"/>
      <c r="O63" s="24"/>
      <c r="P63" s="25"/>
      <c r="Q63" s="26"/>
      <c r="R63" s="26" t="str">
        <f>IF(Q63="","",VLOOKUP(Q63,LISTAS!$F$5:$H$301,2,0))</f>
        <v/>
      </c>
      <c r="S63" s="26" t="str">
        <f>IF(Q63="","",VLOOKUP(Q63,LISTAS!$F$5:$I$301,4,0))</f>
        <v/>
      </c>
      <c r="T63" s="26"/>
      <c r="U63" s="26"/>
    </row>
    <row r="64" spans="2:21" ht="18" customHeight="1" x14ac:dyDescent="0.25">
      <c r="B64" s="60"/>
      <c r="C64" s="74"/>
      <c r="D64" s="74"/>
      <c r="E64" s="74"/>
      <c r="F64" s="74"/>
      <c r="G64" s="74"/>
      <c r="H64" s="74"/>
      <c r="I64" s="76"/>
      <c r="J64" s="77"/>
      <c r="K64" s="70" t="str">
        <f>IF(H72&lt;&gt;"",IF(H74&lt;&gt;"",IF(H72=H74,"",IF(H72&gt;H74,G72,G74)),""),"")</f>
        <v>ANTÔNIO SILVEIRA DE CARVALHO</v>
      </c>
      <c r="L64" s="131">
        <v>0</v>
      </c>
      <c r="O64" s="24"/>
      <c r="P64" s="25"/>
      <c r="Q64" s="26"/>
      <c r="R64" s="26" t="str">
        <f>IF(Q64="","",VLOOKUP(Q64,LISTAS!$F$5:$H$301,2,0))</f>
        <v/>
      </c>
      <c r="S64" s="26" t="str">
        <f>IF(Q64="","",VLOOKUP(Q64,LISTAS!$F$5:$I$301,4,0))</f>
        <v/>
      </c>
      <c r="T64" s="26"/>
      <c r="U64" s="26"/>
    </row>
    <row r="65" spans="2:21" ht="18" customHeight="1" thickBot="1" x14ac:dyDescent="0.3">
      <c r="B65" s="60"/>
      <c r="C65" s="74"/>
      <c r="D65" s="74"/>
      <c r="E65" s="74"/>
      <c r="F65" s="74"/>
      <c r="G65" s="74"/>
      <c r="H65" s="74"/>
      <c r="I65" s="76"/>
      <c r="J65" s="74"/>
      <c r="K65" s="71" t="str">
        <f>IF(K64="","",VLOOKUP(K64,LISTAS!$F$5:$H$301,2,0))</f>
        <v>COLÉGIO ARBOS - SANTO ANDRÉ</v>
      </c>
      <c r="L65" s="132"/>
      <c r="O65" s="24"/>
      <c r="P65" s="25"/>
      <c r="Q65" s="26"/>
      <c r="R65" s="26" t="str">
        <f>IF(Q65="","",VLOOKUP(Q65,LISTAS!$F$5:$H$301,2,0))</f>
        <v/>
      </c>
      <c r="S65" s="26" t="str">
        <f>IF(Q65="","",VLOOKUP(Q65,LISTAS!$F$5:$I$301,4,0))</f>
        <v/>
      </c>
      <c r="T65" s="26"/>
      <c r="U65" s="26"/>
    </row>
    <row r="66" spans="2:21" ht="18" customHeight="1" thickBot="1" x14ac:dyDescent="0.3">
      <c r="B66" s="60"/>
      <c r="C66" s="74"/>
      <c r="D66" s="74"/>
      <c r="E66" s="74"/>
      <c r="F66" s="74"/>
      <c r="G66" s="74"/>
      <c r="H66" s="74"/>
      <c r="I66" s="76"/>
      <c r="J66" s="74"/>
      <c r="K66" s="23"/>
      <c r="L66" s="27"/>
      <c r="O66" s="24"/>
      <c r="P66" s="25"/>
      <c r="Q66" s="26"/>
      <c r="R66" s="26" t="str">
        <f>IF(Q66="","",VLOOKUP(Q66,LISTAS!$F$5:$H$301,2,0))</f>
        <v/>
      </c>
      <c r="S66" s="26" t="str">
        <f>IF(Q66="","",VLOOKUP(Q66,LISTAS!$F$5:$I$301,4,0))</f>
        <v/>
      </c>
      <c r="T66" s="26"/>
      <c r="U66" s="26"/>
    </row>
    <row r="67" spans="2:21" ht="18" customHeight="1" x14ac:dyDescent="0.25">
      <c r="B67" s="133">
        <v>11</v>
      </c>
      <c r="C67" s="70" t="s">
        <v>79</v>
      </c>
      <c r="D67" s="131">
        <v>1</v>
      </c>
      <c r="E67" s="62">
        <f>IF(D67&lt;&gt;"",D67,"")</f>
        <v>1</v>
      </c>
      <c r="F67" s="62" t="str">
        <f>IF(D67&lt;&gt;"",IF(C67="","",C67),"")</f>
        <v>EDUARDO DEL FAVERO GRANO</v>
      </c>
      <c r="G67" s="62">
        <f>IF(E67&lt;&gt;"",IF(E69&lt;&gt;"",SMALL(E67:F69,1),""),"")</f>
        <v>0</v>
      </c>
      <c r="H67" s="62"/>
      <c r="I67" s="28"/>
      <c r="J67" s="23"/>
      <c r="K67" s="23"/>
      <c r="L67" s="27"/>
      <c r="O67" s="24"/>
      <c r="P67" s="25"/>
      <c r="Q67" s="26"/>
      <c r="R67" s="26" t="str">
        <f>IF(Q67="","",VLOOKUP(Q67,LISTAS!$F$5:$H$301,2,0))</f>
        <v/>
      </c>
      <c r="S67" s="26" t="str">
        <f>IF(Q67="","",VLOOKUP(Q67,LISTAS!$F$5:$I$301,4,0))</f>
        <v/>
      </c>
      <c r="T67" s="26"/>
      <c r="U67" s="26"/>
    </row>
    <row r="68" spans="2:21" ht="18" customHeight="1" thickBot="1" x14ac:dyDescent="0.3">
      <c r="B68" s="133"/>
      <c r="C68" s="71" t="str">
        <f>IF(C67="","",VLOOKUP(C67,LISTAS!$F$5:$H$301,2,0))</f>
        <v>COLÉGIO ARBOS - SANTO ANDRÉ</v>
      </c>
      <c r="D68" s="132"/>
      <c r="E68" s="62"/>
      <c r="F68" s="62"/>
      <c r="G68" s="62"/>
      <c r="H68" s="62"/>
      <c r="I68" s="28"/>
      <c r="J68" s="23"/>
      <c r="K68" s="23"/>
      <c r="L68" s="27"/>
      <c r="O68" s="24"/>
      <c r="P68" s="25"/>
      <c r="Q68" s="26"/>
      <c r="R68" s="26" t="str">
        <f>IF(Q68="","",VLOOKUP(Q68,LISTAS!$F$5:$H$301,2,0))</f>
        <v/>
      </c>
      <c r="S68" s="26" t="str">
        <f>IF(Q68="","",VLOOKUP(Q68,LISTAS!$F$5:$I$301,4,0))</f>
        <v/>
      </c>
      <c r="T68" s="26"/>
      <c r="U68" s="26"/>
    </row>
    <row r="69" spans="2:21" ht="18" customHeight="1" x14ac:dyDescent="0.25">
      <c r="B69" s="133">
        <v>14</v>
      </c>
      <c r="C69" s="70" t="s">
        <v>65</v>
      </c>
      <c r="D69" s="131">
        <v>0</v>
      </c>
      <c r="E69" s="63">
        <f>IF(D69&lt;&gt;"",D69,"")</f>
        <v>0</v>
      </c>
      <c r="F69" s="62" t="str">
        <f>IF(D69&lt;&gt;"",IF(C69="","",C69),"")</f>
        <v>ARTHUR LOPES LINARES SANTANA</v>
      </c>
      <c r="G69" s="62" t="str">
        <f>VLOOKUP(G67,E67:F69,2,0)</f>
        <v>ARTHUR LOPES LINARES SANTANA</v>
      </c>
      <c r="H69" s="62"/>
      <c r="I69" s="28"/>
      <c r="J69" s="23"/>
      <c r="K69" s="23"/>
      <c r="L69" s="27"/>
      <c r="O69" s="24"/>
      <c r="P69" s="25"/>
      <c r="Q69" s="26"/>
      <c r="R69" s="26" t="str">
        <f>IF(Q69="","",VLOOKUP(Q69,LISTAS!$F$5:$H$301,2,0))</f>
        <v/>
      </c>
      <c r="S69" s="26" t="str">
        <f>IF(Q69="","",VLOOKUP(Q69,LISTAS!$F$5:$I$301,4,0))</f>
        <v/>
      </c>
      <c r="T69" s="26"/>
      <c r="U69" s="26"/>
    </row>
    <row r="70" spans="2:21" ht="18" customHeight="1" thickBot="1" x14ac:dyDescent="0.3">
      <c r="B70" s="133"/>
      <c r="C70" s="71" t="str">
        <f>IF(C69="","",VLOOKUP(C69,LISTAS!$F$5:$H$301,2,0))</f>
        <v>COLÉGIO ARBOS - SANTO ANDRÉ</v>
      </c>
      <c r="D70" s="132"/>
      <c r="E70" s="64"/>
      <c r="F70" s="62"/>
      <c r="G70" s="62"/>
      <c r="H70" s="62"/>
      <c r="I70" s="28"/>
      <c r="J70" s="23"/>
      <c r="K70" s="23"/>
      <c r="L70" s="27"/>
      <c r="O70" s="24"/>
      <c r="P70" s="25"/>
      <c r="Q70" s="26"/>
      <c r="R70" s="26" t="str">
        <f>IF(Q70="","",VLOOKUP(Q70,LISTAS!$F$5:$H$301,2,0))</f>
        <v/>
      </c>
      <c r="S70" s="26" t="str">
        <f>IF(Q70="","",VLOOKUP(Q70,LISTAS!$F$5:$I$301,4,0))</f>
        <v/>
      </c>
      <c r="T70" s="26"/>
      <c r="U70" s="26"/>
    </row>
    <row r="71" spans="2:21" ht="18" customHeight="1" thickBot="1" x14ac:dyDescent="0.3">
      <c r="B71" s="60"/>
      <c r="C71" s="74"/>
      <c r="D71" s="74"/>
      <c r="E71" s="76"/>
      <c r="F71" s="74"/>
      <c r="G71" s="23"/>
      <c r="H71" s="23"/>
      <c r="I71" s="28"/>
      <c r="J71" s="23"/>
      <c r="K71" s="23"/>
      <c r="L71" s="27"/>
      <c r="O71" s="24"/>
      <c r="P71" s="25"/>
      <c r="Q71" s="26"/>
      <c r="R71" s="26" t="str">
        <f>IF(Q71="","",VLOOKUP(Q71,LISTAS!$F$5:$H$301,2,0))</f>
        <v/>
      </c>
      <c r="S71" s="26" t="str">
        <f>IF(Q71="","",VLOOKUP(Q71,LISTAS!$F$5:$I$301,4,0))</f>
        <v/>
      </c>
      <c r="T71" s="26"/>
      <c r="U71" s="26"/>
    </row>
    <row r="72" spans="2:21" ht="18" customHeight="1" x14ac:dyDescent="0.25">
      <c r="B72" s="60"/>
      <c r="C72" s="74"/>
      <c r="D72" s="74"/>
      <c r="E72" s="76"/>
      <c r="F72" s="74"/>
      <c r="G72" s="70" t="str">
        <f>IF(D67&lt;&gt;"",IF(D69&lt;&gt;"",IF(D67=D69,"",IF(D67&gt;D69,C67,C69)),""),"")</f>
        <v>EDUARDO DEL FAVERO GRANO</v>
      </c>
      <c r="H72" s="131">
        <v>0</v>
      </c>
      <c r="I72" s="65">
        <f>IF(H72&lt;&gt;"",H72,"")</f>
        <v>0</v>
      </c>
      <c r="J72" s="62" t="str">
        <f>IF(H72&lt;&gt;"",IF(G72="","",G72),"")</f>
        <v>EDUARDO DEL FAVERO GRANO</v>
      </c>
      <c r="K72" s="62">
        <f>IF(I72&lt;&gt;"",IF(I74&lt;&gt;"",SMALL(I72:J74,1),""),"")</f>
        <v>0</v>
      </c>
      <c r="L72" s="67"/>
      <c r="O72" s="24"/>
      <c r="P72" s="25"/>
      <c r="Q72" s="26"/>
      <c r="R72" s="26" t="str">
        <f>IF(Q72="","",VLOOKUP(Q72,LISTAS!$F$5:$H$301,2,0))</f>
        <v/>
      </c>
      <c r="S72" s="26" t="str">
        <f>IF(Q72="","",VLOOKUP(Q72,LISTAS!$F$5:$I$301,4,0))</f>
        <v/>
      </c>
      <c r="T72" s="26"/>
      <c r="U72" s="26"/>
    </row>
    <row r="73" spans="2:21" ht="17.25" thickBot="1" x14ac:dyDescent="0.3">
      <c r="B73" s="60"/>
      <c r="C73" s="74"/>
      <c r="D73" s="74"/>
      <c r="E73" s="76"/>
      <c r="F73" s="74"/>
      <c r="G73" s="71" t="str">
        <f>IF(G72="","",VLOOKUP(G72,LISTAS!$F$5:$H$301,2,0))</f>
        <v>COLÉGIO ARBOS - SANTO ANDRÉ</v>
      </c>
      <c r="H73" s="132"/>
      <c r="I73" s="66"/>
      <c r="J73" s="62"/>
      <c r="K73" s="62"/>
      <c r="L73" s="67"/>
      <c r="O73" s="24"/>
      <c r="P73" s="25"/>
      <c r="Q73" s="26"/>
      <c r="R73" s="26" t="str">
        <f>IF(Q73="","",VLOOKUP(Q73,LISTAS!$F$5:$H$301,2,0))</f>
        <v/>
      </c>
      <c r="S73" s="26" t="str">
        <f>IF(Q73="","",VLOOKUP(Q73,LISTAS!$F$5:$I$301,4,0))</f>
        <v/>
      </c>
      <c r="T73" s="26"/>
      <c r="U73" s="26"/>
    </row>
    <row r="74" spans="2:21" x14ac:dyDescent="0.25">
      <c r="B74" s="60"/>
      <c r="C74" s="74"/>
      <c r="D74" s="74"/>
      <c r="E74" s="76"/>
      <c r="F74" s="77"/>
      <c r="G74" s="70" t="str">
        <f>IF(D77&lt;&gt;"",IF(D79&lt;&gt;"",IF(D77=D79,"",IF(D77&gt;D79,C77,C79)),""),"")</f>
        <v>ANTÔNIO SILVEIRA DE CARVALHO</v>
      </c>
      <c r="H74" s="131">
        <v>1</v>
      </c>
      <c r="I74" s="66">
        <f>IF(H74&lt;&gt;"",H74,"")</f>
        <v>1</v>
      </c>
      <c r="J74" s="62" t="str">
        <f>IF(H74&lt;&gt;"",IF(G74="","",G74),"")</f>
        <v>ANTÔNIO SILVEIRA DE CARVALHO</v>
      </c>
      <c r="K74" s="62" t="str">
        <f>VLOOKUP(K72,I72:J74,2,0)</f>
        <v>EDUARDO DEL FAVERO GRANO</v>
      </c>
      <c r="L74" s="67"/>
      <c r="O74" s="24"/>
      <c r="P74" s="25"/>
      <c r="Q74" s="26"/>
      <c r="R74" s="26" t="str">
        <f>IF(Q74="","",VLOOKUP(Q74,LISTAS!$F$5:$H$301,2,0))</f>
        <v/>
      </c>
      <c r="S74" s="26" t="str">
        <f>IF(Q74="","",VLOOKUP(Q74,LISTAS!$F$5:$I$301,4,0))</f>
        <v/>
      </c>
      <c r="T74" s="26"/>
      <c r="U74" s="26"/>
    </row>
    <row r="75" spans="2:21" ht="18" customHeight="1" thickBot="1" x14ac:dyDescent="0.3">
      <c r="B75" s="60"/>
      <c r="C75" s="74"/>
      <c r="D75" s="74"/>
      <c r="E75" s="76"/>
      <c r="F75" s="74"/>
      <c r="G75" s="71" t="str">
        <f>IF(G74="","",VLOOKUP(G74,LISTAS!$F$5:$H$301,2,0))</f>
        <v>COLÉGIO ARBOS - SANTO ANDRÉ</v>
      </c>
      <c r="H75" s="132"/>
      <c r="I75" s="62"/>
      <c r="J75" s="62"/>
      <c r="K75" s="62"/>
      <c r="L75" s="67"/>
      <c r="O75" s="24"/>
      <c r="P75" s="25"/>
      <c r="Q75" s="26"/>
      <c r="R75" s="26" t="str">
        <f>IF(Q75="","",VLOOKUP(Q75,LISTAS!$F$5:$H$301,2,0))</f>
        <v/>
      </c>
      <c r="S75" s="26" t="str">
        <f>IF(Q75="","",VLOOKUP(Q75,LISTAS!$F$5:$I$301,4,0))</f>
        <v/>
      </c>
      <c r="T75" s="26"/>
      <c r="U75" s="26"/>
    </row>
    <row r="76" spans="2:21" ht="18" customHeight="1" thickBot="1" x14ac:dyDescent="0.3">
      <c r="B76" s="60"/>
      <c r="C76" s="74"/>
      <c r="D76" s="74"/>
      <c r="E76" s="76"/>
      <c r="F76" s="74"/>
      <c r="G76" s="74"/>
      <c r="H76" s="74"/>
      <c r="I76" s="74"/>
      <c r="J76" s="74"/>
      <c r="K76" s="74"/>
      <c r="L76" s="27"/>
      <c r="O76" s="24"/>
      <c r="P76" s="25"/>
      <c r="Q76" s="26"/>
      <c r="R76" s="26" t="str">
        <f>IF(Q76="","",VLOOKUP(Q76,LISTAS!$F$5:$H$301,2,0))</f>
        <v/>
      </c>
      <c r="S76" s="26" t="str">
        <f>IF(Q76="","",VLOOKUP(Q76,LISTAS!$F$5:$I$301,4,0))</f>
        <v/>
      </c>
      <c r="T76" s="26"/>
      <c r="U76" s="26"/>
    </row>
    <row r="77" spans="2:21" ht="18" customHeight="1" x14ac:dyDescent="0.25">
      <c r="B77" s="133">
        <v>10</v>
      </c>
      <c r="C77" s="70" t="s">
        <v>122</v>
      </c>
      <c r="D77" s="131">
        <v>0</v>
      </c>
      <c r="E77" s="65">
        <f>IF(D77&lt;&gt;"",D77,"")</f>
        <v>0</v>
      </c>
      <c r="F77" s="62" t="str">
        <f>IF(D77&lt;&gt;"",IF(C77="","",C77),"")</f>
        <v>JOÃO RICARDO FREGNAN KANASHIRO</v>
      </c>
      <c r="G77" s="62">
        <f>IF(E77&lt;&gt;"",IF(E79&lt;&gt;"",SMALL(E77:F79,1),""),"")</f>
        <v>0</v>
      </c>
      <c r="H77" s="62"/>
      <c r="I77" s="62"/>
      <c r="J77" s="62"/>
      <c r="K77" s="62"/>
      <c r="L77" s="67"/>
      <c r="O77" s="24"/>
      <c r="P77" s="25"/>
      <c r="Q77" s="26"/>
      <c r="R77" s="26" t="str">
        <f>IF(Q77="","",VLOOKUP(Q77,LISTAS!$F$5:$H$301,2,0))</f>
        <v/>
      </c>
      <c r="S77" s="26" t="str">
        <f>IF(Q77="","",VLOOKUP(Q77,LISTAS!$F$5:$I$301,4,0))</f>
        <v/>
      </c>
      <c r="T77" s="26"/>
      <c r="U77" s="26"/>
    </row>
    <row r="78" spans="2:21" ht="18" customHeight="1" thickBot="1" x14ac:dyDescent="0.3">
      <c r="B78" s="133"/>
      <c r="C78" s="71" t="str">
        <f>IF(C77="","",VLOOKUP(C77,LISTAS!$F$5:$H$301,2,0))</f>
        <v>COLÉGIO ARBOS - SÃO CAETANO DO SUL</v>
      </c>
      <c r="D78" s="132"/>
      <c r="E78" s="66"/>
      <c r="F78" s="62"/>
      <c r="G78" s="62"/>
      <c r="H78" s="62"/>
      <c r="I78" s="62"/>
      <c r="J78" s="62"/>
      <c r="K78" s="62"/>
      <c r="L78" s="67"/>
      <c r="O78" s="24"/>
      <c r="P78" s="25"/>
      <c r="Q78" s="26"/>
      <c r="R78" s="26" t="str">
        <f>IF(Q78="","",VLOOKUP(Q78,LISTAS!$F$5:$H$301,2,0))</f>
        <v/>
      </c>
      <c r="S78" s="26" t="str">
        <f>IF(Q78="","",VLOOKUP(Q78,LISTAS!$F$5:$I$301,4,0))</f>
        <v/>
      </c>
      <c r="T78" s="26"/>
      <c r="U78" s="26"/>
    </row>
    <row r="79" spans="2:21" ht="18" customHeight="1" x14ac:dyDescent="0.25">
      <c r="B79" s="133">
        <v>15</v>
      </c>
      <c r="C79" s="70" t="s">
        <v>61</v>
      </c>
      <c r="D79" s="131">
        <v>1</v>
      </c>
      <c r="E79" s="66">
        <f>IF(D79&lt;&gt;"",D79,"")</f>
        <v>1</v>
      </c>
      <c r="F79" s="62" t="str">
        <f>IF(D79&lt;&gt;"",IF(C79="","",C79),"")</f>
        <v>ANTÔNIO SILVEIRA DE CARVALHO</v>
      </c>
      <c r="G79" s="62" t="str">
        <f>VLOOKUP(G77,E77:F79,2,0)</f>
        <v>JOÃO RICARDO FREGNAN KANASHIRO</v>
      </c>
      <c r="H79" s="62"/>
      <c r="I79" s="62"/>
      <c r="J79" s="62"/>
      <c r="K79" s="62"/>
      <c r="L79" s="67"/>
      <c r="O79" s="24"/>
      <c r="P79" s="25"/>
      <c r="Q79" s="26"/>
      <c r="R79" s="26" t="str">
        <f>IF(Q79="","",VLOOKUP(Q79,LISTAS!$F$5:$H$301,2,0))</f>
        <v/>
      </c>
      <c r="S79" s="26" t="str">
        <f>IF(Q79="","",VLOOKUP(Q79,LISTAS!$F$5:$I$301,4,0))</f>
        <v/>
      </c>
      <c r="T79" s="26"/>
      <c r="U79" s="26"/>
    </row>
    <row r="80" spans="2:21" ht="18" customHeight="1" thickBot="1" x14ac:dyDescent="0.3">
      <c r="B80" s="133"/>
      <c r="C80" s="71" t="str">
        <f>IF(C79="","",VLOOKUP(C79,LISTAS!$F$5:$H$301,2,0))</f>
        <v>COLÉGIO ARBOS - SANTO ANDRÉ</v>
      </c>
      <c r="D80" s="132"/>
      <c r="E80" s="62"/>
      <c r="F80" s="62"/>
      <c r="G80" s="62"/>
      <c r="H80" s="62"/>
      <c r="I80" s="62"/>
      <c r="J80" s="62"/>
      <c r="K80" s="62"/>
      <c r="L80" s="67"/>
      <c r="O80" s="24"/>
      <c r="P80" s="25"/>
      <c r="Q80" s="26"/>
      <c r="R80" s="26" t="str">
        <f>IF(Q80="","",VLOOKUP(Q80,LISTAS!$F$5:$H$301,2,0))</f>
        <v/>
      </c>
      <c r="S80" s="26" t="str">
        <f>IF(Q80="","",VLOOKUP(Q80,LISTAS!$F$5:$I$301,4,0))</f>
        <v/>
      </c>
      <c r="T80" s="26"/>
      <c r="U80" s="26"/>
    </row>
    <row r="81" spans="2:21" ht="18" customHeight="1" x14ac:dyDescent="0.25">
      <c r="B81" s="60"/>
      <c r="C81" s="74"/>
      <c r="D81" s="74"/>
      <c r="E81" s="74"/>
      <c r="F81" s="74"/>
      <c r="G81" s="74"/>
      <c r="H81" s="74"/>
      <c r="I81" s="74"/>
      <c r="J81" s="74"/>
      <c r="K81" s="74"/>
      <c r="L81" s="78"/>
      <c r="O81" s="24"/>
      <c r="P81" s="25"/>
      <c r="Q81" s="26"/>
      <c r="R81" s="26" t="str">
        <f>IF(Q81="","",VLOOKUP(Q81,LISTAS!$F$5:$H$301,2,0))</f>
        <v/>
      </c>
      <c r="S81" s="26" t="str">
        <f>IF(Q81="","",VLOOKUP(Q81,LISTAS!$F$5:$I$301,4,0))</f>
        <v/>
      </c>
      <c r="T81" s="26"/>
      <c r="U81" s="26"/>
    </row>
    <row r="82" spans="2:21" ht="18" customHeight="1" x14ac:dyDescent="0.25">
      <c r="B82" s="58"/>
      <c r="C82" s="18"/>
      <c r="D82" s="18"/>
      <c r="E82" s="18"/>
      <c r="F82" s="18"/>
      <c r="G82" s="18"/>
      <c r="H82" s="18"/>
      <c r="I82" s="18"/>
      <c r="J82" s="18"/>
      <c r="K82" s="18"/>
      <c r="L82" s="18"/>
    </row>
    <row r="83" spans="2:21" ht="18" customHeight="1" x14ac:dyDescent="0.25">
      <c r="B83" s="136" t="s">
        <v>30</v>
      </c>
      <c r="C83" s="137"/>
      <c r="D83" s="138"/>
      <c r="E83" s="18"/>
      <c r="F83" s="18"/>
      <c r="G83" s="18"/>
      <c r="H83" s="18"/>
      <c r="I83" s="18"/>
      <c r="J83" s="18"/>
      <c r="K83" s="18"/>
      <c r="L83" s="18"/>
    </row>
    <row r="84" spans="2:21" ht="30" customHeight="1" x14ac:dyDescent="0.25">
      <c r="B84" s="127" t="s">
        <v>22</v>
      </c>
      <c r="C84" s="128"/>
      <c r="D84" s="128"/>
      <c r="E84" s="128"/>
      <c r="F84" s="128"/>
      <c r="G84" s="128"/>
      <c r="H84" s="128"/>
      <c r="I84" s="128"/>
      <c r="J84" s="128"/>
      <c r="K84" s="128"/>
      <c r="L84" s="129"/>
      <c r="O84" s="130" t="s">
        <v>23</v>
      </c>
      <c r="P84" s="130"/>
      <c r="Q84" s="130"/>
      <c r="R84" s="130"/>
      <c r="S84" s="130"/>
      <c r="T84" s="130"/>
      <c r="U84" s="130"/>
    </row>
    <row r="85" spans="2:21" ht="28.5" customHeight="1" thickBot="1" x14ac:dyDescent="0.3">
      <c r="B85" s="61"/>
      <c r="C85" s="74"/>
      <c r="D85" s="75"/>
      <c r="E85" s="75"/>
      <c r="F85" s="75"/>
      <c r="G85" s="29"/>
      <c r="H85" s="29"/>
      <c r="I85" s="29"/>
      <c r="J85" s="29"/>
      <c r="K85" s="29"/>
      <c r="L85" s="30"/>
      <c r="O85" s="134" t="s">
        <v>3</v>
      </c>
      <c r="P85" s="134"/>
      <c r="Q85" s="22" t="s">
        <v>15</v>
      </c>
      <c r="R85" s="22" t="s">
        <v>0</v>
      </c>
      <c r="S85" s="22" t="s">
        <v>16</v>
      </c>
      <c r="T85" s="22" t="s">
        <v>17</v>
      </c>
      <c r="U85" s="22" t="s">
        <v>18</v>
      </c>
    </row>
    <row r="86" spans="2:21" ht="18" customHeight="1" x14ac:dyDescent="0.25">
      <c r="B86" s="135">
        <v>17</v>
      </c>
      <c r="C86" s="72" t="s">
        <v>147</v>
      </c>
      <c r="D86" s="131">
        <v>1</v>
      </c>
      <c r="E86" s="62">
        <f>IF(D86&lt;&gt;"",D86,"")</f>
        <v>1</v>
      </c>
      <c r="F86" s="62" t="str">
        <f>IF(D86&lt;&gt;"",IF(C86="","",C86),"")</f>
        <v>LUCAS RAFAEL SILVEIRA CINTRA</v>
      </c>
      <c r="G86" s="62">
        <f>IF(E86&lt;&gt;"",IF(E88&lt;&gt;"",SMALL(E86:F88,1),""),"")</f>
        <v>0</v>
      </c>
      <c r="H86" s="62"/>
      <c r="I86" s="62"/>
      <c r="J86" s="62"/>
      <c r="K86" s="62"/>
      <c r="L86" s="67"/>
      <c r="O86" s="24">
        <f>IF(Q86&lt;&gt;"",1,"")</f>
        <v>1</v>
      </c>
      <c r="P86" s="25" t="str">
        <f>IF(O86&lt;&gt;"","LUGAR","")</f>
        <v>LUGAR</v>
      </c>
      <c r="Q86" s="26" t="str">
        <f>IF(L101&lt;&gt;"",IF(L103&lt;&gt;"",IF(L101=L103,"",IF(L101&gt;L103,K101,K103)),""),"")</f>
        <v>GUILHERME MORAES</v>
      </c>
      <c r="R86" s="26" t="str">
        <f>IF(Q86="","",VLOOKUP(Q86,LISTAS!$F$5:$H$301,2,0))</f>
        <v>LICEU JARDIM</v>
      </c>
      <c r="S86" s="26">
        <f>IF(Q86="","",VLOOKUP(Q86,LISTAS!$F$5:$I$301,4,0))</f>
        <v>0</v>
      </c>
      <c r="T86" s="26">
        <f>IF(O86="","",IF(O86=1,100,IF(O86=2,80,IF(O86=3,70,IF(O86=4,50,IF(O86=5,45,IF(O86=6,40,IF(O86=7,35,IF(O86=8,30,IF(O86=9,28,IF(O86=10,28,IF(O86=11,28,IF(O86=12,28,IF(O86=13,28,IF(O86=14,28,IF(O86=15,28,IF(O86=16,28,IF(O86&gt;16,"",""))))))))))))))))))</f>
        <v>100</v>
      </c>
      <c r="U86" s="26">
        <f>IF(O86="","",IF($R$5="NÃO","",IF(O86=1,100,IF(O86=2,80,IF(O86=3,70,IF(O86=4,50,IF(O86=5,45,IF(O86=6,40,IF(O86=7,35,IF(O86=8,30,IF(O86=9,28,IF(O86=10,28,IF(O86=11,28,IF(O86=12,28,IF(O86=13,28,IF(O86=14,28,IF(O86=15,28,IF(O86=16,28,IF(O86&gt;16,"","")))))))))))))))))))</f>
        <v>100</v>
      </c>
    </row>
    <row r="87" spans="2:21" ht="18" customHeight="1" thickBot="1" x14ac:dyDescent="0.3">
      <c r="B87" s="135"/>
      <c r="C87" s="73" t="str">
        <f>IF(C86="","",VLOOKUP(C86,LISTAS!$F$5:$H$301,2,0))</f>
        <v>COLÉGIO ATENEU</v>
      </c>
      <c r="D87" s="132"/>
      <c r="E87" s="62"/>
      <c r="F87" s="62"/>
      <c r="G87" s="62"/>
      <c r="H87" s="62"/>
      <c r="I87" s="62"/>
      <c r="J87" s="62"/>
      <c r="K87" s="62"/>
      <c r="L87" s="67"/>
      <c r="O87" s="24">
        <f>IF(Q87&lt;&gt;"",1+COUNTIF(O86,"1"),"")</f>
        <v>2</v>
      </c>
      <c r="P87" s="25" t="str">
        <f t="shared" ref="P87:P101" si="6">IF(O87&lt;&gt;"","LUGAR","")</f>
        <v>LUGAR</v>
      </c>
      <c r="Q87" s="26" t="str">
        <f>IF(L101&lt;&gt;"",IF(L103&lt;&gt;"",IF(L101=L103,"",IF(L101&lt;L103,K101,K103)),""),"")</f>
        <v>DAVI FRAGA PEREIRA LEGZI D E CARVALHO</v>
      </c>
      <c r="R87" s="26" t="str">
        <f>IF(Q87="","",VLOOKUP(Q87,LISTAS!$F$5:$H$301,2,0))</f>
        <v>GRUPO FÊNIX DE EDUCAÇÃO</v>
      </c>
      <c r="S87" s="26">
        <f>IF(Q87="","",VLOOKUP(Q87,LISTAS!$F$5:$I$301,4,0))</f>
        <v>0</v>
      </c>
      <c r="T87" s="26">
        <f t="shared" ref="T87:T101" si="7">IF(O87="","",IF(O87=1,100,IF(O87=2,80,IF(O87=3,70,IF(O87=4,50,IF(O87=5,45,IF(O87=6,40,IF(O87=7,35,IF(O87=8,30,IF(O87=9,28,IF(O87=10,28,IF(O87=11,28,IF(O87=12,28,IF(O87=13,28,IF(O87=14,28,IF(O87=15,28,IF(O87=16,28,IF(O87&gt;16,"",""))))))))))))))))))</f>
        <v>80</v>
      </c>
      <c r="U87" s="26">
        <f t="shared" ref="U87:U101" si="8">IF(O87="","",IF($R$5="NÃO","",IF(O87=1,100,IF(O87=2,80,IF(O87=3,70,IF(O87=4,50,IF(O87=5,45,IF(O87=6,40,IF(O87=7,35,IF(O87=8,30,IF(O87=9,28,IF(O87=10,28,IF(O87=11,28,IF(O87=12,28,IF(O87=13,28,IF(O87=14,28,IF(O87=15,28,IF(O87=16,28,IF(O87&gt;16,"","")))))))))))))))))))</f>
        <v>80</v>
      </c>
    </row>
    <row r="88" spans="2:21" ht="18" customHeight="1" x14ac:dyDescent="0.25">
      <c r="B88" s="133">
        <v>24</v>
      </c>
      <c r="C88" s="72"/>
      <c r="D88" s="131">
        <v>0</v>
      </c>
      <c r="E88" s="63">
        <f>IF(D88&lt;&gt;"",D88,"")</f>
        <v>0</v>
      </c>
      <c r="F88" s="62" t="str">
        <f>IF(D88&lt;&gt;"",IF(C88="","",C88),"")</f>
        <v/>
      </c>
      <c r="G88" s="62" t="str">
        <f>VLOOKUP(G86,E86:F88,2,0)</f>
        <v/>
      </c>
      <c r="H88" s="62"/>
      <c r="I88" s="62"/>
      <c r="J88" s="62"/>
      <c r="K88" s="62"/>
      <c r="L88" s="67"/>
      <c r="O88" s="24">
        <f>IF(Q88&lt;&gt;"",1+COUNTIF(O86:O87,"1")+COUNTIF(O86:O87,"2"),"")</f>
        <v>3</v>
      </c>
      <c r="P88" s="25" t="str">
        <f t="shared" si="6"/>
        <v>LUGAR</v>
      </c>
      <c r="Q88" s="26" t="str">
        <f>IF(Q86&lt;&gt;"",IF(G91=Q86,G93,IF(G93=Q86,G91,IF(G111=Q86,G113,IF(G113=Q86,G111)))),"")</f>
        <v>LUCAS RAFAEL SILVEIRA CINTRA</v>
      </c>
      <c r="R88" s="26" t="str">
        <f>IF(Q88="","",VLOOKUP(Q88,LISTAS!$F$5:$H$301,2,0))</f>
        <v>COLÉGIO ATENEU</v>
      </c>
      <c r="S88" s="26">
        <f>IF(Q88="","",VLOOKUP(Q88,LISTAS!$F$5:$I$301,4,0))</f>
        <v>0</v>
      </c>
      <c r="T88" s="26">
        <f t="shared" si="7"/>
        <v>70</v>
      </c>
      <c r="U88" s="26">
        <f t="shared" si="8"/>
        <v>70</v>
      </c>
    </row>
    <row r="89" spans="2:21" ht="18" customHeight="1" thickBot="1" x14ac:dyDescent="0.3">
      <c r="B89" s="133"/>
      <c r="C89" s="73" t="str">
        <f>IF(C88="","",VLOOKUP(C88,LISTAS!$F$5:$H$301,2,0))</f>
        <v/>
      </c>
      <c r="D89" s="132"/>
      <c r="E89" s="64"/>
      <c r="F89" s="62"/>
      <c r="G89" s="62"/>
      <c r="H89" s="62"/>
      <c r="I89" s="62"/>
      <c r="J89" s="62"/>
      <c r="K89" s="62"/>
      <c r="L89" s="67"/>
      <c r="O89" s="24">
        <f>IF(Q89&lt;&gt;"",1+COUNTIF(O86:O88,"1")+COUNTIF(O86:O88,"2")+COUNTIF(O86:O88,"3"),"")</f>
        <v>4</v>
      </c>
      <c r="P89" s="25" t="str">
        <f t="shared" si="6"/>
        <v>LUGAR</v>
      </c>
      <c r="Q89" s="26" t="str">
        <f>IF(Q87&lt;&gt;"",IF(G91=Q87,G93,IF(G93=Q87,G91,IF(G111=Q87,G113,IF(G113=Q87,G111)))),"")</f>
        <v>RAFAEL DOS SANTOS CSELAK</v>
      </c>
      <c r="R89" s="26" t="str">
        <f>IF(Q89="","",VLOOKUP(Q89,LISTAS!$F$5:$H$301,2,0))</f>
        <v>IEBURIX - SBC</v>
      </c>
      <c r="S89" s="26">
        <f>IF(Q89="","",VLOOKUP(Q89,LISTAS!$F$5:$I$301,4,0))</f>
        <v>0</v>
      </c>
      <c r="T89" s="26">
        <f t="shared" si="7"/>
        <v>50</v>
      </c>
      <c r="U89" s="26">
        <f t="shared" si="8"/>
        <v>50</v>
      </c>
    </row>
    <row r="90" spans="2:21" ht="18" customHeight="1" thickBot="1" x14ac:dyDescent="0.3">
      <c r="B90" s="60"/>
      <c r="C90" s="74"/>
      <c r="D90" s="74"/>
      <c r="E90" s="76"/>
      <c r="F90" s="74"/>
      <c r="G90" s="74"/>
      <c r="H90" s="23"/>
      <c r="I90" s="23"/>
      <c r="J90" s="23"/>
      <c r="K90" s="23"/>
      <c r="L90" s="27"/>
      <c r="O90" s="24">
        <f>IF(Q90&lt;&gt;"",1+COUNTIF(O86:O89,"1")+COUNTIF(O86:O89,"2")+COUNTIF(O86:O89,"3")+COUNTIF(O86:O89,"4"),"")</f>
        <v>5</v>
      </c>
      <c r="P90" s="25" t="str">
        <f t="shared" si="6"/>
        <v>LUGAR</v>
      </c>
      <c r="Q90" s="26">
        <f>IF(Q86&lt;&gt;"",IF(C86=Q86,C88,IF(C88=Q86,C86,IF(C96=Q86,C98,IF(C98=Q86,C96,IF(C106=Q86,C108,IF(C108=Q86,C106,IF(C116=Q86,C118,IF(C118=Q86,C116)))))))),"")</f>
        <v>0</v>
      </c>
      <c r="R90" s="26" t="e">
        <f>IF(Q90="","",VLOOKUP(Q90,LISTAS!$F$5:$H$301,2,0))</f>
        <v>#N/A</v>
      </c>
      <c r="S90" s="26" t="e">
        <f>IF(Q90="","",VLOOKUP(Q90,LISTAS!$F$5:$I$301,4,0))</f>
        <v>#N/A</v>
      </c>
      <c r="T90" s="26">
        <f t="shared" si="7"/>
        <v>45</v>
      </c>
      <c r="U90" s="26">
        <f t="shared" si="8"/>
        <v>45</v>
      </c>
    </row>
    <row r="91" spans="2:21" ht="18" customHeight="1" x14ac:dyDescent="0.25">
      <c r="B91" s="60"/>
      <c r="C91" s="74"/>
      <c r="D91" s="74"/>
      <c r="E91" s="76"/>
      <c r="F91" s="74"/>
      <c r="G91" s="72" t="str">
        <f>IF(D86&lt;&gt;"",IF(D88&lt;&gt;"",IF(D86=D88,"",IF(D86&gt;D88,C86,C88)),""),"")</f>
        <v>LUCAS RAFAEL SILVEIRA CINTRA</v>
      </c>
      <c r="H91" s="131">
        <v>0</v>
      </c>
      <c r="I91" s="62">
        <f>IF(H91&lt;&gt;"",H91,"")</f>
        <v>0</v>
      </c>
      <c r="J91" s="62" t="str">
        <f>IF(H91&lt;&gt;"",IF(G91="","",G91),"")</f>
        <v>LUCAS RAFAEL SILVEIRA CINTRA</v>
      </c>
      <c r="K91" s="62">
        <f>IF(I91&lt;&gt;"",IF(I93&lt;&gt;"",SMALL(I91:J93,1),""),"")</f>
        <v>0</v>
      </c>
      <c r="L91" s="67"/>
      <c r="O91" s="24">
        <f>IF(Q91&lt;&gt;"",1+COUNTIF(O86:O90,"1")+COUNTIF(O86:O90,"2")+COUNTIF(O86:O90,"3")+COUNTIF(O86:O90,"4")+COUNTIF(O86:O90,"5"),"")</f>
        <v>6</v>
      </c>
      <c r="P91" s="25" t="str">
        <f t="shared" si="6"/>
        <v>LUGAR</v>
      </c>
      <c r="Q91" s="26">
        <f>IF(Q87&lt;&gt;"",IF(C86=Q87,C88,IF(C88=Q87,C86,IF(C96=Q87,C98,IF(C98=Q87,C96,IF(C106=Q87,C108,IF(C108=Q87,C106,IF(C116=Q87,C118,IF(C118=Q87,C116)))))))),"")</f>
        <v>0</v>
      </c>
      <c r="R91" s="26" t="e">
        <f>IF(Q91="","",VLOOKUP(Q91,LISTAS!$F$5:$H$301,2,0))</f>
        <v>#N/A</v>
      </c>
      <c r="S91" s="26" t="e">
        <f>IF(Q91="","",VLOOKUP(Q91,LISTAS!$F$5:$I$301,4,0))</f>
        <v>#N/A</v>
      </c>
      <c r="T91" s="26">
        <f t="shared" si="7"/>
        <v>40</v>
      </c>
      <c r="U91" s="26">
        <f t="shared" si="8"/>
        <v>40</v>
      </c>
    </row>
    <row r="92" spans="2:21" ht="18" customHeight="1" thickBot="1" x14ac:dyDescent="0.3">
      <c r="B92" s="60"/>
      <c r="C92" s="74"/>
      <c r="D92" s="74"/>
      <c r="E92" s="76"/>
      <c r="F92" s="74"/>
      <c r="G92" s="73" t="str">
        <f>IF(G91="","",VLOOKUP(G91,LISTAS!$F$5:$H$301,2,0))</f>
        <v>COLÉGIO ATENEU</v>
      </c>
      <c r="H92" s="132"/>
      <c r="I92" s="62"/>
      <c r="J92" s="62"/>
      <c r="K92" s="62"/>
      <c r="L92" s="67"/>
      <c r="O92" s="24">
        <f>IF(Q92&lt;&gt;"",1+COUNTIF(O86:O91,"1")+COUNTIF(O86:O91,"2")+COUNTIF(O86:O91,"3")+COUNTIF(O86:O91,"4")+COUNTIF(O86:O91,"5")+COUNTIF(O86:O91,"6"),"")</f>
        <v>7</v>
      </c>
      <c r="P92" s="25" t="str">
        <f t="shared" si="6"/>
        <v>LUGAR</v>
      </c>
      <c r="Q92" s="26">
        <f>IF(Q88&lt;&gt;"",IF(C86=Q88,C88,IF(C88=Q88,C86,IF(C96=Q88,C98,IF(C98=Q88,C96,IF(C106=Q88,C108,IF(C108=Q88,C106,IF(C116=Q88,C118,IF(C118=Q88,C116)))))))),"")</f>
        <v>0</v>
      </c>
      <c r="R92" s="26" t="e">
        <f>IF(Q92="","",VLOOKUP(Q92,LISTAS!$F$5:$H$301,2,0))</f>
        <v>#N/A</v>
      </c>
      <c r="S92" s="26" t="e">
        <f>IF(Q92="","",VLOOKUP(Q92,LISTAS!$F$5:$I$301,4,0))</f>
        <v>#N/A</v>
      </c>
      <c r="T92" s="26">
        <f t="shared" si="7"/>
        <v>35</v>
      </c>
      <c r="U92" s="26">
        <f t="shared" si="8"/>
        <v>35</v>
      </c>
    </row>
    <row r="93" spans="2:21" ht="18" customHeight="1" x14ac:dyDescent="0.25">
      <c r="B93" s="60"/>
      <c r="C93" s="74"/>
      <c r="D93" s="74"/>
      <c r="E93" s="76"/>
      <c r="F93" s="77"/>
      <c r="G93" s="72" t="str">
        <f>IF(D96&lt;&gt;"",IF(D98&lt;&gt;"",IF(D96=D98,"",IF(D96&gt;D98,C96,C98)),""),"")</f>
        <v>GUILHERME MORAES</v>
      </c>
      <c r="H93" s="131">
        <v>1</v>
      </c>
      <c r="I93" s="63">
        <f>IF(H93&lt;&gt;"",H93,"")</f>
        <v>1</v>
      </c>
      <c r="J93" s="62" t="str">
        <f>IF(H93&lt;&gt;"",IF(G93="","",G93),"")</f>
        <v>GUILHERME MORAES</v>
      </c>
      <c r="K93" s="62" t="str">
        <f>VLOOKUP(K91,I91:J93,2,0)</f>
        <v>LUCAS RAFAEL SILVEIRA CINTRA</v>
      </c>
      <c r="L93" s="67"/>
      <c r="N93" s="19"/>
      <c r="O93" s="24">
        <f>IF(Q93&lt;&gt;"",1+COUNTIF(O86:O92,"1")+COUNTIF(O86:O92,"2")+COUNTIF(O86:O92,"3")+COUNTIF(O86:O92,"4")+COUNTIF(O86:O92,"5")+COUNTIF(O86:O92,"6")+COUNTIF(O86:O92,"7"),"")</f>
        <v>8</v>
      </c>
      <c r="P93" s="25" t="str">
        <f t="shared" si="6"/>
        <v>LUGAR</v>
      </c>
      <c r="Q93" s="26">
        <f>IF(Q89&lt;&gt;"",IF(C86=Q89,C88,IF(C88=Q89,C86,IF(C96=Q89,C98,IF(C98=Q89,C96,IF(C106=Q89,C108,IF(C108=Q89,C106,IF(C116=Q89,C118,IF(C118=Q89,C116)))))))),"")</f>
        <v>0</v>
      </c>
      <c r="R93" s="26" t="e">
        <f>IF(Q93="","",VLOOKUP(Q93,LISTAS!$F$5:$H$301,2,0))</f>
        <v>#N/A</v>
      </c>
      <c r="S93" s="26" t="e">
        <f>IF(Q93="","",VLOOKUP(Q93,LISTAS!$F$5:$I$301,4,0))</f>
        <v>#N/A</v>
      </c>
      <c r="T93" s="26">
        <f t="shared" si="7"/>
        <v>30</v>
      </c>
      <c r="U93" s="26">
        <f t="shared" si="8"/>
        <v>30</v>
      </c>
    </row>
    <row r="94" spans="2:21" ht="18" customHeight="1" thickBot="1" x14ac:dyDescent="0.3">
      <c r="B94" s="60"/>
      <c r="C94" s="74"/>
      <c r="D94" s="74"/>
      <c r="E94" s="76"/>
      <c r="F94" s="74"/>
      <c r="G94" s="73" t="str">
        <f>IF(G93="","",VLOOKUP(G93,LISTAS!$F$5:$H$301,2,0))</f>
        <v>LICEU JARDIM</v>
      </c>
      <c r="H94" s="132"/>
      <c r="I94" s="64"/>
      <c r="J94" s="62"/>
      <c r="K94" s="62"/>
      <c r="L94" s="67"/>
      <c r="N94" s="19"/>
      <c r="O94" s="24" t="str">
        <f>IF(Q94&lt;&gt;"",1+COUNTIF(O86:O93,"1")+COUNTIF(O86:O93,"2")+COUNTIF(O86:O93,"3")+COUNTIF(O86:O93,"4")+COUNTIF(O86:O93,"5")+COUNTIF(O86:O93,"6")+COUNTIF(O86:O93,"7")+COUNTIF(O86:O93,"8"),"")</f>
        <v/>
      </c>
      <c r="P94" s="25" t="str">
        <f t="shared" si="6"/>
        <v/>
      </c>
      <c r="Q94" s="26"/>
      <c r="R94" s="26" t="str">
        <f>IF(Q94="","",VLOOKUP(Q94,LISTAS!$F$5:$H$301,2,0))</f>
        <v/>
      </c>
      <c r="S94" s="26" t="str">
        <f>IF(Q94="","",VLOOKUP(Q94,LISTAS!$F$5:$I$301,4,0))</f>
        <v/>
      </c>
      <c r="T94" s="26" t="str">
        <f t="shared" si="7"/>
        <v/>
      </c>
      <c r="U94" s="26" t="str">
        <f t="shared" si="8"/>
        <v/>
      </c>
    </row>
    <row r="95" spans="2:21" ht="18" customHeight="1" thickBot="1" x14ac:dyDescent="0.3">
      <c r="B95" s="60"/>
      <c r="C95" s="74"/>
      <c r="D95" s="74"/>
      <c r="E95" s="76"/>
      <c r="F95" s="74"/>
      <c r="G95" s="23"/>
      <c r="H95" s="23"/>
      <c r="I95" s="76"/>
      <c r="J95" s="74"/>
      <c r="K95" s="74"/>
      <c r="L95" s="27"/>
      <c r="M95" s="16"/>
      <c r="O95" s="24" t="str">
        <f>IF(Q95&lt;&gt;"",1+COUNTIF(O86:O94,"1")+COUNTIF(O86:O94,"2")+COUNTIF(O86:O94,"3")+COUNTIF(O86:O94,"4")+COUNTIF(O86:O94,"5")+COUNTIF(O86:O94,"6")+COUNTIF(O86:O94,"7")+COUNTIF(O86:O94,"8")+COUNTIF(O86:O94,"9"),"")</f>
        <v/>
      </c>
      <c r="P95" s="25" t="str">
        <f t="shared" si="6"/>
        <v/>
      </c>
      <c r="Q95" s="26"/>
      <c r="R95" s="26" t="str">
        <f>IF(Q95="","",VLOOKUP(Q95,LISTAS!$F$5:$H$301,2,0))</f>
        <v/>
      </c>
      <c r="S95" s="26" t="str">
        <f>IF(Q95="","",VLOOKUP(Q95,LISTAS!$F$5:$I$301,4,0))</f>
        <v/>
      </c>
      <c r="T95" s="26" t="str">
        <f t="shared" si="7"/>
        <v/>
      </c>
      <c r="U95" s="26" t="str">
        <f t="shared" si="8"/>
        <v/>
      </c>
    </row>
    <row r="96" spans="2:21" ht="18" customHeight="1" x14ac:dyDescent="0.25">
      <c r="B96" s="133">
        <v>20</v>
      </c>
      <c r="C96" s="72" t="s">
        <v>105</v>
      </c>
      <c r="D96" s="131">
        <v>1</v>
      </c>
      <c r="E96" s="65">
        <f>IF(D96&lt;&gt;"",D96,"")</f>
        <v>1</v>
      </c>
      <c r="F96" s="62" t="str">
        <f>IF(D96&lt;&gt;"",IF(C96="","",C96),"")</f>
        <v>GUILHERME MORAES</v>
      </c>
      <c r="G96" s="62">
        <f>IF(E96&lt;&gt;"",IF(E98&lt;&gt;"",SMALL(E96:F98,1),""),"")</f>
        <v>0</v>
      </c>
      <c r="H96" s="23"/>
      <c r="I96" s="28"/>
      <c r="J96" s="23"/>
      <c r="K96" s="23"/>
      <c r="L96" s="27"/>
      <c r="M96" s="16"/>
      <c r="O96" s="24" t="str">
        <f>IF(Q96&lt;&gt;"",1+COUNTIF(O86:O95,"1")+COUNTIF(O86:O95,"2")+COUNTIF(O86:O95,"3")+COUNTIF(O86:O95,"4")+COUNTIF(O86:O95,"5")+COUNTIF(O86:O95,"6")+COUNTIF(O86:O95,"7")+COUNTIF(O86:O95,"8")+COUNTIF(O86:O95,"9")+COUNTIF(O86:O95,"10"),"")</f>
        <v/>
      </c>
      <c r="P96" s="25" t="str">
        <f t="shared" si="6"/>
        <v/>
      </c>
      <c r="Q96" s="26"/>
      <c r="R96" s="26" t="str">
        <f>IF(Q96="","",VLOOKUP(Q96,LISTAS!$F$5:$H$301,2,0))</f>
        <v/>
      </c>
      <c r="S96" s="26" t="str">
        <f>IF(Q96="","",VLOOKUP(Q96,LISTAS!$F$5:$I$301,4,0))</f>
        <v/>
      </c>
      <c r="T96" s="26" t="str">
        <f t="shared" si="7"/>
        <v/>
      </c>
      <c r="U96" s="26" t="str">
        <f t="shared" si="8"/>
        <v/>
      </c>
    </row>
    <row r="97" spans="2:21" ht="18" customHeight="1" thickBot="1" x14ac:dyDescent="0.3">
      <c r="B97" s="133"/>
      <c r="C97" s="73" t="str">
        <f>IF(C96="","",VLOOKUP(C96,LISTAS!$F$5:$H$301,2,0))</f>
        <v>LICEU JARDIM</v>
      </c>
      <c r="D97" s="132"/>
      <c r="E97" s="66"/>
      <c r="F97" s="62"/>
      <c r="G97" s="62"/>
      <c r="H97" s="23"/>
      <c r="I97" s="28"/>
      <c r="J97" s="23"/>
      <c r="K97" s="23"/>
      <c r="L97" s="27"/>
      <c r="M97" s="16"/>
      <c r="O97" s="24" t="str">
        <f>IF(Q97&lt;&gt;"",1+COUNTIF(O86:O96,"1")+COUNTIF(O86:O96,"2")+COUNTIF(O86:O96,"3")+COUNTIF(O86:O96,"4")+COUNTIF(O86:O96,"5")+COUNTIF(O86:O96,"6")+COUNTIF(O86:O96,"7")+COUNTIF(O86:O96,"8")+COUNTIF(O86:O96,"9")+COUNTIF(O86:O96,"10")+COUNTIF(O86:O96,"11"),"")</f>
        <v/>
      </c>
      <c r="P97" s="25" t="str">
        <f t="shared" si="6"/>
        <v/>
      </c>
      <c r="Q97" s="26"/>
      <c r="R97" s="26" t="str">
        <f>IF(Q97="","",VLOOKUP(Q97,LISTAS!$F$5:$H$301,2,0))</f>
        <v/>
      </c>
      <c r="S97" s="26" t="str">
        <f>IF(Q97="","",VLOOKUP(Q97,LISTAS!$F$5:$I$301,4,0))</f>
        <v/>
      </c>
      <c r="T97" s="26" t="str">
        <f t="shared" si="7"/>
        <v/>
      </c>
      <c r="U97" s="26" t="str">
        <f t="shared" si="8"/>
        <v/>
      </c>
    </row>
    <row r="98" spans="2:21" ht="18" customHeight="1" x14ac:dyDescent="0.25">
      <c r="B98" s="133">
        <v>21</v>
      </c>
      <c r="C98" s="72"/>
      <c r="D98" s="131">
        <v>0</v>
      </c>
      <c r="E98" s="66">
        <f>IF(D98&lt;&gt;"",D98,"")</f>
        <v>0</v>
      </c>
      <c r="F98" s="62" t="str">
        <f>IF(D98&lt;&gt;"",IF(C98="","",C98),"")</f>
        <v/>
      </c>
      <c r="G98" s="62" t="str">
        <f>VLOOKUP(G96,E96:F98,2,0)</f>
        <v/>
      </c>
      <c r="H98" s="23"/>
      <c r="I98" s="28"/>
      <c r="J98" s="23"/>
      <c r="K98" s="23"/>
      <c r="L98" s="27"/>
      <c r="M98" s="16"/>
      <c r="O98" s="24" t="str">
        <f>IF(Q98&lt;&gt;"",1+COUNTIF(O86:O97,"1")+COUNTIF(O86:O97,"2")+COUNTIF(O86:O97,"3")+COUNTIF(O86:O97,"4")+COUNTIF(O86:O97,"5")+COUNTIF(O86:O97,"6")+COUNTIF(O86:O97,"7")+COUNTIF(O86:O97,"8")+COUNTIF(O86:O97,"9")+COUNTIF(O86:O97,"10")+COUNTIF(O86:O97,"11")+COUNTIF(O86:O97,"12"),"")</f>
        <v/>
      </c>
      <c r="P98" s="25" t="str">
        <f t="shared" si="6"/>
        <v/>
      </c>
      <c r="Q98" s="26"/>
      <c r="R98" s="26" t="str">
        <f>IF(Q98="","",VLOOKUP(Q98,LISTAS!$F$5:$H$301,2,0))</f>
        <v/>
      </c>
      <c r="S98" s="26" t="str">
        <f>IF(Q98="","",VLOOKUP(Q98,LISTAS!$F$5:$I$301,4,0))</f>
        <v/>
      </c>
      <c r="T98" s="26" t="str">
        <f t="shared" si="7"/>
        <v/>
      </c>
      <c r="U98" s="26" t="str">
        <f t="shared" si="8"/>
        <v/>
      </c>
    </row>
    <row r="99" spans="2:21" ht="18" customHeight="1" thickBot="1" x14ac:dyDescent="0.3">
      <c r="B99" s="133"/>
      <c r="C99" s="73" t="str">
        <f>IF(C98="","",VLOOKUP(C98,LISTAS!$F$5:$H$301,2,0))</f>
        <v/>
      </c>
      <c r="D99" s="132"/>
      <c r="E99" s="62"/>
      <c r="F99" s="62"/>
      <c r="G99" s="62"/>
      <c r="H99" s="23"/>
      <c r="I99" s="28"/>
      <c r="J99" s="23"/>
      <c r="K99" s="23"/>
      <c r="L99" s="27"/>
      <c r="N99" s="19"/>
      <c r="O99" s="24" t="str">
        <f>IF(Q99&lt;&gt;"",1+COUNTIF(O86:O98,"1")+COUNTIF(O86:O98,"2")+COUNTIF(O86:O98,"3")+COUNTIF(O86:O98,"4")+COUNTIF(O86:O98,"5")+COUNTIF(O86:O98,"6")+COUNTIF(O86:O98,"7")+COUNTIF(O86:O98,"8")+COUNTIF(O86:O98,"9")+COUNTIF(O86:O98,"10")+COUNTIF(O86:O98,"11")+COUNTIF(O86:O98,"12")+COUNTIF(O86:O98,"13"),"")</f>
        <v/>
      </c>
      <c r="P99" s="25" t="str">
        <f t="shared" si="6"/>
        <v/>
      </c>
      <c r="Q99" s="26"/>
      <c r="R99" s="26" t="str">
        <f>IF(Q99="","",VLOOKUP(Q99,LISTAS!$F$5:$H$301,2,0))</f>
        <v/>
      </c>
      <c r="S99" s="26" t="str">
        <f>IF(Q99="","",VLOOKUP(Q99,LISTAS!$F$5:$I$301,4,0))</f>
        <v/>
      </c>
      <c r="T99" s="26" t="str">
        <f t="shared" si="7"/>
        <v/>
      </c>
      <c r="U99" s="26" t="str">
        <f t="shared" si="8"/>
        <v/>
      </c>
    </row>
    <row r="100" spans="2:21" ht="18" customHeight="1" thickBot="1" x14ac:dyDescent="0.3">
      <c r="B100" s="60"/>
      <c r="C100" s="74"/>
      <c r="D100" s="74"/>
      <c r="E100" s="74"/>
      <c r="F100" s="74"/>
      <c r="G100" s="74"/>
      <c r="H100" s="74"/>
      <c r="I100" s="76"/>
      <c r="J100" s="74"/>
      <c r="K100" s="23"/>
      <c r="L100" s="27"/>
      <c r="O100" s="24" t="str">
        <f>IF(Q100&lt;&gt;"",1+COUNTIF(O86:O99,"1")+COUNTIF(O86:O99,"2")+COUNTIF(O86:O99,"3")+COUNTIF(O86:O99,"4")+COUNTIF(O86:O99,"5")+COUNTIF(O86:O99,"6")+COUNTIF(O86:O99,"7")+COUNTIF(O86:O99,"8")+COUNTIF(O86:O99,"9")+COUNTIF(O86:O99,"10")+COUNTIF(O86:O99,"11")+COUNTIF(O86:O99,"12")+COUNTIF(O86:O99,"13")+COUNTIF(O86:O99,"14"),"")</f>
        <v/>
      </c>
      <c r="P100" s="25" t="str">
        <f t="shared" si="6"/>
        <v/>
      </c>
      <c r="Q100" s="26"/>
      <c r="R100" s="26" t="str">
        <f>IF(Q100="","",VLOOKUP(Q100,LISTAS!$F$5:$H$301,2,0))</f>
        <v/>
      </c>
      <c r="S100" s="26" t="str">
        <f>IF(Q100="","",VLOOKUP(Q100,LISTAS!$F$5:$I$301,4,0))</f>
        <v/>
      </c>
      <c r="T100" s="26" t="str">
        <f t="shared" si="7"/>
        <v/>
      </c>
      <c r="U100" s="26" t="str">
        <f t="shared" si="8"/>
        <v/>
      </c>
    </row>
    <row r="101" spans="2:21" ht="18" customHeight="1" x14ac:dyDescent="0.25">
      <c r="B101" s="60"/>
      <c r="C101" s="74"/>
      <c r="D101" s="74"/>
      <c r="E101" s="74"/>
      <c r="F101" s="74"/>
      <c r="G101" s="74"/>
      <c r="H101" s="74"/>
      <c r="I101" s="76"/>
      <c r="J101" s="74"/>
      <c r="K101" s="72" t="str">
        <f>IF(H91&lt;&gt;"",IF(H93&lt;&gt;"",IF(H91=H93,"",IF(H91&gt;H93,G91,G93)),""),"")</f>
        <v>GUILHERME MORAES</v>
      </c>
      <c r="L101" s="131">
        <v>1</v>
      </c>
      <c r="O101" s="24" t="str">
        <f>IF(Q101&lt;&gt;"",1+COUNTIF(O86:O100,"1")+COUNTIF(O86:O100,"2")+COUNTIF(O86:O100,"3")+COUNTIF(O86:O100,"4")+COUNTIF(O86:O100,"5")+COUNTIF(O86:O100,"6")+COUNTIF(O86:O100,"7")+COUNTIF(O86:O100,"8")+COUNTIF(O86:O100,"9")+COUNTIF(O86:O100,"10")+COUNTIF(O86:O100,"11")+COUNTIF(O86:O100,"12")+COUNTIF(O86:O100,"13")+COUNTIF(O86:O100,"14")+COUNTIF(O86:O100,"15"),"")</f>
        <v/>
      </c>
      <c r="P101" s="25" t="str">
        <f t="shared" si="6"/>
        <v/>
      </c>
      <c r="Q101" s="26"/>
      <c r="R101" s="26" t="str">
        <f>IF(Q101="","",VLOOKUP(Q101,LISTAS!$F$5:$H$301,2,0))</f>
        <v/>
      </c>
      <c r="S101" s="26" t="str">
        <f>IF(Q101="","",VLOOKUP(Q101,LISTAS!$F$5:$I$301,4,0))</f>
        <v/>
      </c>
      <c r="T101" s="26" t="str">
        <f t="shared" si="7"/>
        <v/>
      </c>
      <c r="U101" s="26" t="str">
        <f t="shared" si="8"/>
        <v/>
      </c>
    </row>
    <row r="102" spans="2:21" ht="18" customHeight="1" thickBot="1" x14ac:dyDescent="0.3">
      <c r="B102" s="60"/>
      <c r="C102" s="74"/>
      <c r="D102" s="74"/>
      <c r="E102" s="74"/>
      <c r="F102" s="74"/>
      <c r="G102" s="74"/>
      <c r="H102" s="74"/>
      <c r="I102" s="76"/>
      <c r="J102" s="74"/>
      <c r="K102" s="73" t="str">
        <f>IF(K101="","",VLOOKUP(K101,LISTAS!$F$5:$H$301,2,0))</f>
        <v>LICEU JARDIM</v>
      </c>
      <c r="L102" s="132"/>
      <c r="O102" s="24"/>
      <c r="P102" s="25"/>
      <c r="Q102" s="26"/>
      <c r="R102" s="26" t="str">
        <f>IF(Q102="","",VLOOKUP(Q102,LISTAS!$F$5:$H$301,2,0))</f>
        <v/>
      </c>
      <c r="S102" s="26" t="str">
        <f>IF(Q102="","",VLOOKUP(Q102,LISTAS!$F$5:$I$301,4,0))</f>
        <v/>
      </c>
      <c r="T102" s="26"/>
      <c r="U102" s="26"/>
    </row>
    <row r="103" spans="2:21" ht="18" customHeight="1" x14ac:dyDescent="0.25">
      <c r="B103" s="60"/>
      <c r="C103" s="74"/>
      <c r="D103" s="74"/>
      <c r="E103" s="74"/>
      <c r="F103" s="74"/>
      <c r="G103" s="74"/>
      <c r="H103" s="74"/>
      <c r="I103" s="76"/>
      <c r="J103" s="77"/>
      <c r="K103" s="72" t="str">
        <f>IF(H111&lt;&gt;"",IF(H113&lt;&gt;"",IF(H111=H113,"",IF(H111&gt;H113,G111,G113)),""),"")</f>
        <v>DAVI FRAGA PEREIRA LEGZI D E CARVALHO</v>
      </c>
      <c r="L103" s="131">
        <v>0</v>
      </c>
      <c r="O103" s="24"/>
      <c r="P103" s="25"/>
      <c r="Q103" s="26"/>
      <c r="R103" s="26" t="str">
        <f>IF(Q103="","",VLOOKUP(Q103,LISTAS!$F$5:$H$301,2,0))</f>
        <v/>
      </c>
      <c r="S103" s="26" t="str">
        <f>IF(Q103="","",VLOOKUP(Q103,LISTAS!$F$5:$I$301,4,0))</f>
        <v/>
      </c>
      <c r="T103" s="26"/>
      <c r="U103" s="26"/>
    </row>
    <row r="104" spans="2:21" ht="18" customHeight="1" thickBot="1" x14ac:dyDescent="0.3">
      <c r="B104" s="60"/>
      <c r="C104" s="74"/>
      <c r="D104" s="74"/>
      <c r="E104" s="74"/>
      <c r="F104" s="74"/>
      <c r="G104" s="74"/>
      <c r="H104" s="74"/>
      <c r="I104" s="76"/>
      <c r="J104" s="74"/>
      <c r="K104" s="73" t="str">
        <f>IF(K103="","",VLOOKUP(K103,LISTAS!$F$5:$H$301,2,0))</f>
        <v>GRUPO FÊNIX DE EDUCAÇÃO</v>
      </c>
      <c r="L104" s="132"/>
      <c r="O104" s="24"/>
      <c r="P104" s="25"/>
      <c r="Q104" s="26"/>
      <c r="R104" s="26" t="str">
        <f>IF(Q104="","",VLOOKUP(Q104,LISTAS!$F$5:$H$301,2,0))</f>
        <v/>
      </c>
      <c r="S104" s="26" t="str">
        <f>IF(Q104="","",VLOOKUP(Q104,LISTAS!$F$5:$I$301,4,0))</f>
        <v/>
      </c>
      <c r="T104" s="26"/>
      <c r="U104" s="26"/>
    </row>
    <row r="105" spans="2:21" ht="18" customHeight="1" thickBot="1" x14ac:dyDescent="0.3">
      <c r="B105" s="60"/>
      <c r="C105" s="74"/>
      <c r="D105" s="74"/>
      <c r="E105" s="74"/>
      <c r="F105" s="74"/>
      <c r="G105" s="74"/>
      <c r="H105" s="74"/>
      <c r="I105" s="76"/>
      <c r="J105" s="74"/>
      <c r="K105" s="23"/>
      <c r="L105" s="27"/>
      <c r="O105" s="24"/>
      <c r="P105" s="25"/>
      <c r="Q105" s="26"/>
      <c r="R105" s="26" t="str">
        <f>IF(Q105="","",VLOOKUP(Q105,LISTAS!$F$5:$H$301,2,0))</f>
        <v/>
      </c>
      <c r="S105" s="26" t="str">
        <f>IF(Q105="","",VLOOKUP(Q105,LISTAS!$F$5:$I$301,4,0))</f>
        <v/>
      </c>
      <c r="T105" s="26"/>
      <c r="U105" s="26"/>
    </row>
    <row r="106" spans="2:21" ht="18" customHeight="1" x14ac:dyDescent="0.25">
      <c r="B106" s="133">
        <v>19</v>
      </c>
      <c r="C106" s="72" t="s">
        <v>76</v>
      </c>
      <c r="D106" s="131">
        <v>1</v>
      </c>
      <c r="E106" s="62">
        <f>IF(D106&lt;&gt;"",D106,"")</f>
        <v>1</v>
      </c>
      <c r="F106" s="62" t="str">
        <f>IF(D106&lt;&gt;"",IF(C106="","",C106),"")</f>
        <v>DAVI FRAGA PEREIRA LEGZI D E CARVALHO</v>
      </c>
      <c r="G106" s="62">
        <f>IF(E106&lt;&gt;"",IF(E108&lt;&gt;"",SMALL(E106:F108,1),""),"")</f>
        <v>0</v>
      </c>
      <c r="H106" s="62"/>
      <c r="I106" s="28"/>
      <c r="J106" s="23"/>
      <c r="K106" s="23"/>
      <c r="L106" s="27"/>
      <c r="O106" s="24"/>
      <c r="P106" s="25"/>
      <c r="Q106" s="26"/>
      <c r="R106" s="26" t="str">
        <f>IF(Q106="","",VLOOKUP(Q106,LISTAS!$F$5:$H$301,2,0))</f>
        <v/>
      </c>
      <c r="S106" s="26" t="str">
        <f>IF(Q106="","",VLOOKUP(Q106,LISTAS!$F$5:$I$301,4,0))</f>
        <v/>
      </c>
      <c r="T106" s="26"/>
      <c r="U106" s="26"/>
    </row>
    <row r="107" spans="2:21" ht="18" customHeight="1" thickBot="1" x14ac:dyDescent="0.3">
      <c r="B107" s="133"/>
      <c r="C107" s="73" t="str">
        <f>IF(C106="","",VLOOKUP(C106,LISTAS!$F$5:$H$301,2,0))</f>
        <v>GRUPO FÊNIX DE EDUCAÇÃO</v>
      </c>
      <c r="D107" s="132"/>
      <c r="E107" s="62"/>
      <c r="F107" s="62"/>
      <c r="G107" s="62"/>
      <c r="H107" s="62"/>
      <c r="I107" s="28"/>
      <c r="J107" s="23"/>
      <c r="K107" s="23"/>
      <c r="L107" s="27"/>
      <c r="O107" s="24"/>
      <c r="P107" s="25"/>
      <c r="Q107" s="26"/>
      <c r="R107" s="26" t="str">
        <f>IF(Q107="","",VLOOKUP(Q107,LISTAS!$F$5:$H$301,2,0))</f>
        <v/>
      </c>
      <c r="S107" s="26" t="str">
        <f>IF(Q107="","",VLOOKUP(Q107,LISTAS!$F$5:$I$301,4,0))</f>
        <v/>
      </c>
      <c r="T107" s="26"/>
      <c r="U107" s="26"/>
    </row>
    <row r="108" spans="2:21" ht="18" customHeight="1" x14ac:dyDescent="0.25">
      <c r="B108" s="133">
        <v>22</v>
      </c>
      <c r="C108" s="72"/>
      <c r="D108" s="131">
        <v>0</v>
      </c>
      <c r="E108" s="63">
        <f>IF(D108&lt;&gt;"",D108,"")</f>
        <v>0</v>
      </c>
      <c r="F108" s="62" t="str">
        <f>IF(D108&lt;&gt;"",IF(C108="","",C108),"")</f>
        <v/>
      </c>
      <c r="G108" s="62" t="str">
        <f>VLOOKUP(G106,E106:F108,2,0)</f>
        <v/>
      </c>
      <c r="H108" s="62"/>
      <c r="I108" s="28"/>
      <c r="J108" s="23"/>
      <c r="K108" s="23"/>
      <c r="L108" s="27"/>
      <c r="O108" s="24"/>
      <c r="P108" s="25"/>
      <c r="Q108" s="26"/>
      <c r="R108" s="26" t="str">
        <f>IF(Q108="","",VLOOKUP(Q108,LISTAS!$F$5:$H$301,2,0))</f>
        <v/>
      </c>
      <c r="S108" s="26" t="str">
        <f>IF(Q108="","",VLOOKUP(Q108,LISTAS!$F$5:$I$301,4,0))</f>
        <v/>
      </c>
      <c r="T108" s="26"/>
      <c r="U108" s="26"/>
    </row>
    <row r="109" spans="2:21" ht="18" customHeight="1" thickBot="1" x14ac:dyDescent="0.3">
      <c r="B109" s="133"/>
      <c r="C109" s="73" t="str">
        <f>IF(C108="","",VLOOKUP(C108,LISTAS!$F$5:$H$301,2,0))</f>
        <v/>
      </c>
      <c r="D109" s="132"/>
      <c r="E109" s="64"/>
      <c r="F109" s="62"/>
      <c r="G109" s="62"/>
      <c r="H109" s="62"/>
      <c r="I109" s="28"/>
      <c r="J109" s="23"/>
      <c r="K109" s="23"/>
      <c r="L109" s="27"/>
      <c r="O109" s="24"/>
      <c r="P109" s="25"/>
      <c r="Q109" s="26"/>
      <c r="R109" s="26" t="str">
        <f>IF(Q109="","",VLOOKUP(Q109,LISTAS!$F$5:$H$301,2,0))</f>
        <v/>
      </c>
      <c r="S109" s="26" t="str">
        <f>IF(Q109="","",VLOOKUP(Q109,LISTAS!$F$5:$I$301,4,0))</f>
        <v/>
      </c>
      <c r="T109" s="26"/>
      <c r="U109" s="26"/>
    </row>
    <row r="110" spans="2:21" ht="18" customHeight="1" thickBot="1" x14ac:dyDescent="0.3">
      <c r="B110" s="60"/>
      <c r="C110" s="74"/>
      <c r="D110" s="74"/>
      <c r="E110" s="76"/>
      <c r="F110" s="74"/>
      <c r="G110" s="23"/>
      <c r="H110" s="23"/>
      <c r="I110" s="28"/>
      <c r="J110" s="23"/>
      <c r="K110" s="23"/>
      <c r="L110" s="27"/>
      <c r="O110" s="24"/>
      <c r="P110" s="25"/>
      <c r="Q110" s="26"/>
      <c r="R110" s="26" t="str">
        <f>IF(Q110="","",VLOOKUP(Q110,LISTAS!$F$5:$H$301,2,0))</f>
        <v/>
      </c>
      <c r="S110" s="26" t="str">
        <f>IF(Q110="","",VLOOKUP(Q110,LISTAS!$F$5:$I$301,4,0))</f>
        <v/>
      </c>
      <c r="T110" s="26"/>
      <c r="U110" s="26"/>
    </row>
    <row r="111" spans="2:21" ht="18" customHeight="1" x14ac:dyDescent="0.25">
      <c r="B111" s="60"/>
      <c r="C111" s="74"/>
      <c r="D111" s="74"/>
      <c r="E111" s="76"/>
      <c r="F111" s="74"/>
      <c r="G111" s="72" t="str">
        <f>IF(D106&lt;&gt;"",IF(D108&lt;&gt;"",IF(D106=D108,"",IF(D106&gt;D108,C106,C108)),""),"")</f>
        <v>DAVI FRAGA PEREIRA LEGZI D E CARVALHO</v>
      </c>
      <c r="H111" s="131">
        <v>1</v>
      </c>
      <c r="I111" s="65">
        <f>IF(H111&lt;&gt;"",H111,"")</f>
        <v>1</v>
      </c>
      <c r="J111" s="62" t="str">
        <f>IF(H111&lt;&gt;"",IF(G111="","",G111),"")</f>
        <v>DAVI FRAGA PEREIRA LEGZI D E CARVALHO</v>
      </c>
      <c r="K111" s="62">
        <f>IF(I111&lt;&gt;"",IF(I113&lt;&gt;"",SMALL(I111:J113,1),""),"")</f>
        <v>0</v>
      </c>
      <c r="L111" s="27"/>
      <c r="O111" s="24"/>
      <c r="P111" s="25"/>
      <c r="Q111" s="26"/>
      <c r="R111" s="26" t="str">
        <f>IF(Q111="","",VLOOKUP(Q111,LISTAS!$F$5:$H$301,2,0))</f>
        <v/>
      </c>
      <c r="S111" s="26" t="str">
        <f>IF(Q111="","",VLOOKUP(Q111,LISTAS!$F$5:$I$301,4,0))</f>
        <v/>
      </c>
      <c r="T111" s="26"/>
      <c r="U111" s="26"/>
    </row>
    <row r="112" spans="2:21" ht="18" customHeight="1" thickBot="1" x14ac:dyDescent="0.3">
      <c r="B112" s="60"/>
      <c r="C112" s="74"/>
      <c r="D112" s="74"/>
      <c r="E112" s="76"/>
      <c r="F112" s="74"/>
      <c r="G112" s="73" t="str">
        <f>IF(G111="","",VLOOKUP(G111,LISTAS!$F$5:$H$301,2,0))</f>
        <v>GRUPO FÊNIX DE EDUCAÇÃO</v>
      </c>
      <c r="H112" s="132"/>
      <c r="I112" s="66"/>
      <c r="J112" s="62"/>
      <c r="K112" s="62"/>
      <c r="L112" s="27"/>
      <c r="O112" s="24"/>
      <c r="P112" s="25"/>
      <c r="Q112" s="26"/>
      <c r="R112" s="26" t="str">
        <f>IF(Q112="","",VLOOKUP(Q112,LISTAS!$F$5:$H$301,2,0))</f>
        <v/>
      </c>
      <c r="S112" s="26" t="str">
        <f>IF(Q112="","",VLOOKUP(Q112,LISTAS!$F$5:$I$301,4,0))</f>
        <v/>
      </c>
      <c r="T112" s="26"/>
      <c r="U112" s="26"/>
    </row>
    <row r="113" spans="2:22" ht="18" customHeight="1" x14ac:dyDescent="0.25">
      <c r="B113" s="60"/>
      <c r="C113" s="74"/>
      <c r="D113" s="74"/>
      <c r="E113" s="76"/>
      <c r="F113" s="77"/>
      <c r="G113" s="72" t="str">
        <f>IF(D116&lt;&gt;"",IF(D118&lt;&gt;"",IF(D116=D118,"",IF(D116&gt;D118,C116,C118)),""),"")</f>
        <v>RAFAEL DOS SANTOS CSELAK</v>
      </c>
      <c r="H113" s="131">
        <v>0</v>
      </c>
      <c r="I113" s="66">
        <f>IF(H113&lt;&gt;"",H113,"")</f>
        <v>0</v>
      </c>
      <c r="J113" s="62" t="str">
        <f>IF(H113&lt;&gt;"",IF(G113="","",G113),"")</f>
        <v>RAFAEL DOS SANTOS CSELAK</v>
      </c>
      <c r="K113" s="62" t="str">
        <f>VLOOKUP(K111,I111:J113,2,0)</f>
        <v>RAFAEL DOS SANTOS CSELAK</v>
      </c>
      <c r="L113" s="27"/>
      <c r="O113" s="24"/>
      <c r="P113" s="25"/>
      <c r="Q113" s="26"/>
      <c r="R113" s="26" t="str">
        <f>IF(Q113="","",VLOOKUP(Q113,LISTAS!$F$5:$H$301,2,0))</f>
        <v/>
      </c>
      <c r="S113" s="26" t="str">
        <f>IF(Q113="","",VLOOKUP(Q113,LISTAS!$F$5:$I$301,4,0))</f>
        <v/>
      </c>
      <c r="T113" s="26"/>
      <c r="U113" s="26"/>
      <c r="V113" s="2"/>
    </row>
    <row r="114" spans="2:22" ht="18" customHeight="1" thickBot="1" x14ac:dyDescent="0.3">
      <c r="B114" s="60"/>
      <c r="C114" s="74"/>
      <c r="D114" s="74"/>
      <c r="E114" s="76"/>
      <c r="F114" s="74"/>
      <c r="G114" s="73" t="str">
        <f>IF(G113="","",VLOOKUP(G113,LISTAS!$F$5:$H$301,2,0))</f>
        <v>IEBURIX - SBC</v>
      </c>
      <c r="H114" s="132"/>
      <c r="I114" s="62"/>
      <c r="J114" s="62"/>
      <c r="K114" s="62"/>
      <c r="L114" s="27"/>
      <c r="O114" s="24"/>
      <c r="P114" s="25"/>
      <c r="Q114" s="26"/>
      <c r="R114" s="26" t="str">
        <f>IF(Q114="","",VLOOKUP(Q114,LISTAS!$F$5:$H$301,2,0))</f>
        <v/>
      </c>
      <c r="S114" s="26" t="str">
        <f>IF(Q114="","",VLOOKUP(Q114,LISTAS!$F$5:$I$301,4,0))</f>
        <v/>
      </c>
      <c r="T114" s="26"/>
      <c r="U114" s="26"/>
      <c r="V114" s="2"/>
    </row>
    <row r="115" spans="2:22" ht="18" customHeight="1" thickBot="1" x14ac:dyDescent="0.3">
      <c r="B115" s="60"/>
      <c r="C115" s="74"/>
      <c r="D115" s="74"/>
      <c r="E115" s="76"/>
      <c r="F115" s="74"/>
      <c r="G115" s="74"/>
      <c r="H115" s="74"/>
      <c r="I115" s="74"/>
      <c r="J115" s="74"/>
      <c r="K115" s="74"/>
      <c r="L115" s="27"/>
      <c r="M115" s="2"/>
      <c r="N115" s="2"/>
      <c r="O115" s="24"/>
      <c r="P115" s="25"/>
      <c r="Q115" s="26"/>
      <c r="R115" s="26" t="str">
        <f>IF(Q115="","",VLOOKUP(Q115,LISTAS!$F$5:$H$301,2,0))</f>
        <v/>
      </c>
      <c r="S115" s="26" t="str">
        <f>IF(Q115="","",VLOOKUP(Q115,LISTAS!$F$5:$I$301,4,0))</f>
        <v/>
      </c>
      <c r="T115" s="26"/>
      <c r="U115" s="26"/>
    </row>
    <row r="116" spans="2:22" ht="18" customHeight="1" x14ac:dyDescent="0.25">
      <c r="B116" s="133">
        <v>18</v>
      </c>
      <c r="C116" s="72" t="s">
        <v>184</v>
      </c>
      <c r="D116" s="131">
        <v>1</v>
      </c>
      <c r="E116" s="65">
        <f>IF(D116&lt;&gt;"",D116,"")</f>
        <v>1</v>
      </c>
      <c r="F116" s="62" t="str">
        <f>IF(D116&lt;&gt;"",IF(C116="","",C116),"")</f>
        <v>RAFAEL DOS SANTOS CSELAK</v>
      </c>
      <c r="G116" s="62">
        <f>IF(E116&lt;&gt;"",IF(E118&lt;&gt;"",SMALL(E116:F118,1),""),"")</f>
        <v>0</v>
      </c>
      <c r="H116" s="74"/>
      <c r="I116" s="74"/>
      <c r="J116" s="74"/>
      <c r="K116" s="74"/>
      <c r="L116" s="27"/>
      <c r="M116" s="2"/>
      <c r="N116" s="2"/>
      <c r="O116" s="24"/>
      <c r="P116" s="25"/>
      <c r="Q116" s="26"/>
      <c r="R116" s="26" t="str">
        <f>IF(Q116="","",VLOOKUP(Q116,LISTAS!$F$5:$H$301,2,0))</f>
        <v/>
      </c>
      <c r="S116" s="26" t="str">
        <f>IF(Q116="","",VLOOKUP(Q116,LISTAS!$F$5:$I$301,4,0))</f>
        <v/>
      </c>
      <c r="T116" s="26"/>
      <c r="U116" s="26"/>
    </row>
    <row r="117" spans="2:22" ht="18" customHeight="1" thickBot="1" x14ac:dyDescent="0.3">
      <c r="B117" s="133"/>
      <c r="C117" s="73" t="str">
        <f>IF(C116="","",VLOOKUP(C116,LISTAS!$F$5:$H$301,2,0))</f>
        <v>IEBURIX - SBC</v>
      </c>
      <c r="D117" s="132"/>
      <c r="E117" s="66"/>
      <c r="F117" s="62"/>
      <c r="G117" s="62"/>
      <c r="H117" s="74"/>
      <c r="I117" s="74"/>
      <c r="J117" s="74"/>
      <c r="K117" s="74"/>
      <c r="L117" s="27"/>
      <c r="O117" s="24"/>
      <c r="P117" s="25"/>
      <c r="Q117" s="26"/>
      <c r="R117" s="26" t="str">
        <f>IF(Q117="","",VLOOKUP(Q117,LISTAS!$F$5:$H$301,2,0))</f>
        <v/>
      </c>
      <c r="S117" s="26" t="str">
        <f>IF(Q117="","",VLOOKUP(Q117,LISTAS!$F$5:$I$301,4,0))</f>
        <v/>
      </c>
      <c r="T117" s="26"/>
      <c r="U117" s="26"/>
    </row>
    <row r="118" spans="2:22" ht="18" customHeight="1" x14ac:dyDescent="0.25">
      <c r="B118" s="133">
        <v>23</v>
      </c>
      <c r="C118" s="72"/>
      <c r="D118" s="131">
        <v>0</v>
      </c>
      <c r="E118" s="66">
        <f>IF(D118&lt;&gt;"",D118,"")</f>
        <v>0</v>
      </c>
      <c r="F118" s="62" t="str">
        <f>IF(D118&lt;&gt;"",IF(C118="","",C118),"")</f>
        <v/>
      </c>
      <c r="G118" s="62" t="str">
        <f>VLOOKUP(G116,E116:F118,2,0)</f>
        <v/>
      </c>
      <c r="H118" s="74"/>
      <c r="I118" s="74"/>
      <c r="J118" s="74"/>
      <c r="K118" s="74"/>
      <c r="L118" s="27"/>
      <c r="O118" s="24"/>
      <c r="P118" s="25"/>
      <c r="Q118" s="26"/>
      <c r="R118" s="26" t="str">
        <f>IF(Q118="","",VLOOKUP(Q118,LISTAS!$F$5:$H$301,2,0))</f>
        <v/>
      </c>
      <c r="S118" s="26" t="str">
        <f>IF(Q118="","",VLOOKUP(Q118,LISTAS!$F$5:$I$301,4,0))</f>
        <v/>
      </c>
      <c r="T118" s="26"/>
      <c r="U118" s="26"/>
    </row>
    <row r="119" spans="2:22" ht="18" customHeight="1" thickBot="1" x14ac:dyDescent="0.3">
      <c r="B119" s="133"/>
      <c r="C119" s="73" t="str">
        <f>IF(C118="","",VLOOKUP(C118,LISTAS!$F$5:$H$301,2,0))</f>
        <v/>
      </c>
      <c r="D119" s="132"/>
      <c r="E119" s="62"/>
      <c r="F119" s="62"/>
      <c r="G119" s="62"/>
      <c r="H119" s="74"/>
      <c r="I119" s="74"/>
      <c r="J119" s="74"/>
      <c r="K119" s="74"/>
      <c r="L119" s="78"/>
      <c r="O119" s="24"/>
      <c r="P119" s="25"/>
      <c r="Q119" s="26"/>
      <c r="R119" s="26" t="str">
        <f>IF(Q119="","",VLOOKUP(Q119,LISTAS!$F$5:$H$301,2,0))</f>
        <v/>
      </c>
      <c r="S119" s="26" t="str">
        <f>IF(Q119="","",VLOOKUP(Q119,LISTAS!$F$5:$I$301,4,0))</f>
        <v/>
      </c>
      <c r="T119" s="26"/>
      <c r="U119" s="26"/>
    </row>
    <row r="120" spans="2:22" ht="18" customHeight="1" x14ac:dyDescent="0.25">
      <c r="B120" s="60"/>
      <c r="C120" s="74"/>
      <c r="D120" s="74"/>
      <c r="E120" s="74"/>
      <c r="F120" s="74"/>
      <c r="G120" s="74"/>
      <c r="H120" s="74"/>
      <c r="I120" s="74"/>
      <c r="J120" s="74"/>
      <c r="K120" s="74"/>
      <c r="L120" s="78"/>
      <c r="O120" s="24"/>
      <c r="P120" s="25"/>
      <c r="Q120" s="26"/>
      <c r="R120" s="26" t="str">
        <f>IF(Q120="","",VLOOKUP(Q120,LISTAS!$F$5:$H$301,2,0))</f>
        <v/>
      </c>
      <c r="S120" s="26" t="str">
        <f>IF(Q120="","",VLOOKUP(Q120,LISTAS!$F$5:$I$301,4,0))</f>
        <v/>
      </c>
      <c r="T120" s="26"/>
      <c r="U120" s="26"/>
    </row>
    <row r="121" spans="2:22" ht="18" customHeight="1" x14ac:dyDescent="0.25">
      <c r="B121" s="59"/>
      <c r="O121" s="2"/>
      <c r="P121" s="2"/>
      <c r="Q121" s="2"/>
      <c r="R121" s="2"/>
      <c r="S121" s="2"/>
      <c r="T121" s="2"/>
      <c r="U121" s="2"/>
    </row>
    <row r="122" spans="2:22" ht="18" customHeight="1" x14ac:dyDescent="0.25">
      <c r="B122" s="59"/>
    </row>
    <row r="123" spans="2:22" ht="18" customHeight="1" x14ac:dyDescent="0.25">
      <c r="B123" s="59"/>
    </row>
    <row r="124" spans="2:22" ht="18" customHeight="1" x14ac:dyDescent="0.25">
      <c r="B124" s="59"/>
    </row>
    <row r="125" spans="2:22" ht="18" customHeight="1" x14ac:dyDescent="0.25">
      <c r="B125" s="59"/>
    </row>
    <row r="126" spans="2:22" ht="18" customHeight="1" x14ac:dyDescent="0.25">
      <c r="B126" s="59"/>
    </row>
    <row r="127" spans="2:22" ht="18" customHeight="1" x14ac:dyDescent="0.25">
      <c r="B127" s="59"/>
    </row>
    <row r="128" spans="2:22" ht="18" customHeight="1" x14ac:dyDescent="0.25">
      <c r="B128" s="59"/>
    </row>
    <row r="129" spans="2:12" ht="18" customHeight="1" x14ac:dyDescent="0.25">
      <c r="B129" s="59"/>
    </row>
    <row r="130" spans="2:12" ht="18" customHeight="1" x14ac:dyDescent="0.25">
      <c r="B130" s="59"/>
    </row>
    <row r="131" spans="2:12" ht="18" customHeight="1" x14ac:dyDescent="0.25">
      <c r="B131" s="59"/>
    </row>
    <row r="132" spans="2:12" ht="18" customHeight="1" x14ac:dyDescent="0.25">
      <c r="B132" s="59"/>
    </row>
    <row r="133" spans="2:12" ht="18" customHeight="1" x14ac:dyDescent="0.25">
      <c r="B133" s="59"/>
    </row>
    <row r="134" spans="2:12" ht="18" customHeight="1" x14ac:dyDescent="0.25">
      <c r="B134" s="59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ht="18" customHeight="1" x14ac:dyDescent="0.25">
      <c r="B135" s="59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ht="18" customHeight="1" x14ac:dyDescent="0.25">
      <c r="B136" s="59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ht="18" customHeight="1" x14ac:dyDescent="0.25">
      <c r="B137" s="59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ht="18" customHeight="1" x14ac:dyDescent="0.25">
      <c r="B138" s="59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ht="18" customHeight="1" x14ac:dyDescent="0.25">
      <c r="B139" s="59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ht="18" customHeight="1" x14ac:dyDescent="0.25">
      <c r="B140" s="59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ht="18" customHeight="1" x14ac:dyDescent="0.25">
      <c r="B141" s="59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ht="18" customHeight="1" x14ac:dyDescent="0.25">
      <c r="B142" s="59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ht="18" customHeight="1" x14ac:dyDescent="0.25">
      <c r="B143" s="59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ht="18" customHeight="1" x14ac:dyDescent="0.25">
      <c r="B144" s="59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ht="18" customHeight="1" x14ac:dyDescent="0.25">
      <c r="B145" s="59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ht="18" customHeight="1" x14ac:dyDescent="0.25">
      <c r="B146" s="59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ht="18" customHeight="1" x14ac:dyDescent="0.25">
      <c r="B147" s="59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ht="18" customHeight="1" x14ac:dyDescent="0.25">
      <c r="B148" s="59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ht="18" customHeight="1" x14ac:dyDescent="0.25">
      <c r="B149" s="59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ht="18" customHeight="1" x14ac:dyDescent="0.25">
      <c r="B150" s="59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ht="18" customHeight="1" x14ac:dyDescent="0.25"/>
    <row r="152" spans="2:12" ht="18" customHeight="1" x14ac:dyDescent="0.25"/>
    <row r="153" spans="2:12" ht="18" customHeight="1" x14ac:dyDescent="0.25"/>
    <row r="154" spans="2:12" ht="18" customHeight="1" x14ac:dyDescent="0.25"/>
    <row r="155" spans="2:12" ht="18" customHeight="1" x14ac:dyDescent="0.25"/>
    <row r="156" spans="2:12" ht="18" customHeight="1" x14ac:dyDescent="0.25"/>
    <row r="157" spans="2:12" ht="18" customHeight="1" x14ac:dyDescent="0.25"/>
    <row r="158" spans="2:12" ht="18" customHeight="1" x14ac:dyDescent="0.25"/>
    <row r="159" spans="2:12" ht="18" customHeight="1" x14ac:dyDescent="0.25"/>
    <row r="160" spans="2:12" ht="18" customHeight="1" x14ac:dyDescent="0.25"/>
    <row r="161" ht="18" customHeight="1" x14ac:dyDescent="0.25"/>
    <row r="162" ht="18" customHeight="1" x14ac:dyDescent="0.25"/>
  </sheetData>
  <mergeCells count="81">
    <mergeCell ref="B44:D44"/>
    <mergeCell ref="B83:D83"/>
    <mergeCell ref="B2:L4"/>
    <mergeCell ref="O2:U3"/>
    <mergeCell ref="B5:D5"/>
    <mergeCell ref="O5:P5"/>
    <mergeCell ref="B6:L6"/>
    <mergeCell ref="O6:U6"/>
    <mergeCell ref="L23:L24"/>
    <mergeCell ref="O7:P7"/>
    <mergeCell ref="B8:B9"/>
    <mergeCell ref="D8:D9"/>
    <mergeCell ref="B10:B11"/>
    <mergeCell ref="D10:D11"/>
    <mergeCell ref="H13:H14"/>
    <mergeCell ref="H33:H34"/>
    <mergeCell ref="H15:H16"/>
    <mergeCell ref="B18:B19"/>
    <mergeCell ref="D18:D19"/>
    <mergeCell ref="B20:B21"/>
    <mergeCell ref="D20:D21"/>
    <mergeCell ref="L25:L26"/>
    <mergeCell ref="B28:B29"/>
    <mergeCell ref="D28:D29"/>
    <mergeCell ref="B30:B31"/>
    <mergeCell ref="D30:D31"/>
    <mergeCell ref="H35:H36"/>
    <mergeCell ref="B38:B39"/>
    <mergeCell ref="D38:D39"/>
    <mergeCell ref="B40:B41"/>
    <mergeCell ref="D40:D41"/>
    <mergeCell ref="O45:U45"/>
    <mergeCell ref="O46:P46"/>
    <mergeCell ref="B47:B48"/>
    <mergeCell ref="D47:D48"/>
    <mergeCell ref="B49:B50"/>
    <mergeCell ref="D49:D50"/>
    <mergeCell ref="B45:L45"/>
    <mergeCell ref="H52:H53"/>
    <mergeCell ref="H54:H55"/>
    <mergeCell ref="B57:B58"/>
    <mergeCell ref="D57:D58"/>
    <mergeCell ref="B59:B60"/>
    <mergeCell ref="D59:D60"/>
    <mergeCell ref="L62:L63"/>
    <mergeCell ref="L64:L65"/>
    <mergeCell ref="B67:B68"/>
    <mergeCell ref="D67:D68"/>
    <mergeCell ref="B69:B70"/>
    <mergeCell ref="D69:D70"/>
    <mergeCell ref="H72:H73"/>
    <mergeCell ref="H74:H75"/>
    <mergeCell ref="B77:B78"/>
    <mergeCell ref="D77:D78"/>
    <mergeCell ref="B79:B80"/>
    <mergeCell ref="D79:D80"/>
    <mergeCell ref="O84:U84"/>
    <mergeCell ref="O85:P85"/>
    <mergeCell ref="B86:B87"/>
    <mergeCell ref="D86:D87"/>
    <mergeCell ref="H91:H92"/>
    <mergeCell ref="B88:B89"/>
    <mergeCell ref="D88:D89"/>
    <mergeCell ref="B84:L84"/>
    <mergeCell ref="H93:H94"/>
    <mergeCell ref="B96:B97"/>
    <mergeCell ref="D96:D97"/>
    <mergeCell ref="B98:B99"/>
    <mergeCell ref="D98:D99"/>
    <mergeCell ref="L101:L102"/>
    <mergeCell ref="L103:L104"/>
    <mergeCell ref="B106:B107"/>
    <mergeCell ref="D106:D107"/>
    <mergeCell ref="B108:B109"/>
    <mergeCell ref="D108:D109"/>
    <mergeCell ref="H111:H112"/>
    <mergeCell ref="H113:H114"/>
    <mergeCell ref="B116:B117"/>
    <mergeCell ref="D116:D117"/>
    <mergeCell ref="B118:B119"/>
    <mergeCell ref="D118:D119"/>
  </mergeCells>
  <pageMargins left="0.51181102362204722" right="0.51181102362204722" top="0.78740157480314965" bottom="0.78740157480314965" header="0.31496062992125984" footer="0.31496062992125984"/>
  <pageSetup paperSize="9" scale="65" orientation="landscape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0000000}">
          <x14:formula1>
            <xm:f>LISTAS!$D$5:$D$6</xm:f>
          </x14:formula1>
          <xm:sqref>R5</xm:sqref>
        </x14:dataValidation>
        <x14:dataValidation type="list" allowBlank="1" showInputMessage="1" showErrorMessage="1" xr:uid="{00000000-0002-0000-0500-000001000000}">
          <x14:formula1>
            <xm:f>LISTAS!$F$5:$F$301</xm:f>
          </x14:formula1>
          <xm:sqref>C28 C118 C116 C106 C88 C86 C108 C96 C59 C79 C77 C67 C18 C10 C8 C30 C20 C98 C49 C47 C69 C57 C40 C38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7">
    <tabColor rgb="FFFF66FF"/>
  </sheetPr>
  <dimension ref="B1:W162"/>
  <sheetViews>
    <sheetView showGridLines="0" topLeftCell="J10" zoomScale="85" zoomScaleNormal="85" workbookViewId="0">
      <selection activeCell="G24" sqref="G24"/>
    </sheetView>
  </sheetViews>
  <sheetFormatPr defaultColWidth="25.28515625" defaultRowHeight="16.5" x14ac:dyDescent="0.25"/>
  <cols>
    <col min="1" max="1" width="1.42578125" style="1" customWidth="1"/>
    <col min="2" max="2" width="3.140625" style="55" bestFit="1" customWidth="1"/>
    <col min="3" max="3" width="38.5703125" style="1" customWidth="1"/>
    <col min="4" max="4" width="7.7109375" style="1" customWidth="1"/>
    <col min="5" max="5" width="3.7109375" style="1" customWidth="1"/>
    <col min="6" max="6" width="9" style="1" bestFit="1" customWidth="1"/>
    <col min="7" max="7" width="38.5703125" style="1" customWidth="1"/>
    <col min="8" max="8" width="7.7109375" style="1" customWidth="1"/>
    <col min="9" max="9" width="3.7109375" style="1" customWidth="1"/>
    <col min="10" max="10" width="5.7109375" style="1" bestFit="1" customWidth="1"/>
    <col min="11" max="11" width="38.5703125" style="1" customWidth="1"/>
    <col min="12" max="12" width="7.7109375" style="1" customWidth="1"/>
    <col min="13" max="13" width="2.28515625" style="19" bestFit="1" customWidth="1"/>
    <col min="14" max="14" width="1.42578125" style="16" customWidth="1"/>
    <col min="15" max="15" width="9.7109375" style="1" customWidth="1"/>
    <col min="16" max="16" width="15.5703125" style="1" customWidth="1"/>
    <col min="17" max="17" width="39" style="1" customWidth="1"/>
    <col min="18" max="16384" width="25.28515625" style="1"/>
  </cols>
  <sheetData>
    <row r="1" spans="2:23" ht="7.5" customHeight="1" x14ac:dyDescent="0.25"/>
    <row r="2" spans="2:23" s="3" customFormat="1" ht="60.75" customHeight="1" x14ac:dyDescent="0.25"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20"/>
      <c r="N2" s="21"/>
      <c r="O2" s="120"/>
      <c r="P2" s="120"/>
      <c r="Q2" s="120"/>
      <c r="R2" s="120"/>
      <c r="S2" s="120"/>
      <c r="T2" s="120"/>
      <c r="U2" s="120"/>
    </row>
    <row r="3" spans="2:23" s="3" customFormat="1" ht="60.75" customHeight="1" x14ac:dyDescent="0.25"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20"/>
      <c r="N3" s="21"/>
      <c r="O3" s="120"/>
      <c r="P3" s="120"/>
      <c r="Q3" s="120"/>
      <c r="R3" s="120"/>
      <c r="S3" s="120"/>
      <c r="T3" s="120"/>
      <c r="U3" s="120"/>
      <c r="V3" s="1"/>
      <c r="W3" s="1"/>
    </row>
    <row r="4" spans="2:23" s="3" customFormat="1" ht="13.5" customHeight="1" x14ac:dyDescent="0.25"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20"/>
      <c r="N4" s="21"/>
      <c r="O4" s="4"/>
      <c r="P4" s="4"/>
      <c r="Q4" s="4"/>
      <c r="R4" s="4"/>
      <c r="S4" s="4"/>
      <c r="T4" s="4"/>
      <c r="U4" s="4"/>
    </row>
    <row r="5" spans="2:23" s="3" customFormat="1" ht="30" customHeight="1" x14ac:dyDescent="0.25">
      <c r="B5" s="117" t="s">
        <v>31</v>
      </c>
      <c r="C5" s="117"/>
      <c r="D5" s="118"/>
      <c r="M5" s="20"/>
      <c r="N5" s="21"/>
      <c r="O5" s="121" t="s">
        <v>31</v>
      </c>
      <c r="P5" s="122"/>
      <c r="Q5" s="5" t="s">
        <v>13</v>
      </c>
      <c r="R5" s="6" t="s">
        <v>14</v>
      </c>
      <c r="T5" s="4"/>
      <c r="U5" s="4"/>
    </row>
    <row r="6" spans="2:23" ht="30" customHeight="1" x14ac:dyDescent="0.25">
      <c r="B6" s="123" t="s">
        <v>21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O6" s="123" t="s">
        <v>21</v>
      </c>
      <c r="P6" s="123"/>
      <c r="Q6" s="123"/>
      <c r="R6" s="123"/>
      <c r="S6" s="123"/>
      <c r="T6" s="123"/>
      <c r="U6" s="123"/>
    </row>
    <row r="7" spans="2:23" ht="28.5" customHeight="1" thickBot="1" x14ac:dyDescent="0.3">
      <c r="B7" s="56"/>
      <c r="C7" s="39"/>
      <c r="D7" s="54"/>
      <c r="E7" s="54"/>
      <c r="F7" s="54"/>
      <c r="G7" s="7"/>
      <c r="H7" s="7"/>
      <c r="I7" s="7"/>
      <c r="J7" s="7"/>
      <c r="K7" s="7"/>
      <c r="L7" s="8"/>
      <c r="O7" s="124" t="s">
        <v>3</v>
      </c>
      <c r="P7" s="125"/>
      <c r="Q7" s="9" t="s">
        <v>15</v>
      </c>
      <c r="R7" s="9" t="s">
        <v>0</v>
      </c>
      <c r="S7" s="9" t="s">
        <v>16</v>
      </c>
      <c r="T7" s="9" t="s">
        <v>17</v>
      </c>
      <c r="U7" s="9" t="s">
        <v>18</v>
      </c>
    </row>
    <row r="8" spans="2:23" ht="18" customHeight="1" x14ac:dyDescent="0.25">
      <c r="B8" s="116">
        <v>1</v>
      </c>
      <c r="C8" s="69" t="s">
        <v>211</v>
      </c>
      <c r="D8" s="114">
        <v>1</v>
      </c>
      <c r="E8" s="39">
        <f>IF(D8&lt;&gt;"",D8,"")</f>
        <v>1</v>
      </c>
      <c r="F8" s="39" t="str">
        <f>IF(D8&lt;&gt;"",IF(C8="","",C8),"")</f>
        <v>BETTINA RONCADOR GOBBATO</v>
      </c>
      <c r="G8" s="39">
        <f>IF(E8&lt;&gt;"",IF(E10&lt;&gt;"",SMALL(E8:F10,1),""),"")</f>
        <v>0</v>
      </c>
      <c r="H8" s="10"/>
      <c r="I8" s="10"/>
      <c r="J8" s="10"/>
      <c r="K8" s="10"/>
      <c r="L8" s="14"/>
      <c r="O8" s="11">
        <f>IF(Q8&lt;&gt;"",1,"")</f>
        <v>1</v>
      </c>
      <c r="P8" s="12" t="str">
        <f>IF(O8&lt;&gt;"","LUGAR","")</f>
        <v>LUGAR</v>
      </c>
      <c r="Q8" s="13" t="str">
        <f>IF(L23&lt;&gt;"",IF(L25&lt;&gt;"",IF(L23=L25,"",IF(L23&gt;L25,K23,K25)),""),"")</f>
        <v>BETTINA RONCADOR GOBBATO</v>
      </c>
      <c r="R8" s="13" t="str">
        <f>IF(Q8="","",VLOOKUP(Q8,LISTAS!$F$5:$H$301,2,0))</f>
        <v>COLÉGIO ARBOS - SANTO ANDRÉ</v>
      </c>
      <c r="S8" s="13">
        <f>IF(Q8="","",VLOOKUP(Q8,LISTAS!$F$5:$I$301,4,0))</f>
        <v>0</v>
      </c>
      <c r="T8" s="13">
        <f t="shared" ref="T8:T42" si="0">IF(O8="","",IF(O8=1,400,IF(O8=2,340,IF(O8=3,300,IF(O8=4,280,IF(O8=5,270,IF(O8=6,260,IF(O8=7,250,IF(O8=8,240,IF(O8=9,200,IF(O8=10,200,IF(O8=11,200,IF(O8=12,200,IF(O8=13,200,IF(O8=14,200,IF(O8=15,200,IF(O8=16,200,IF(O8&gt;16,"",""))))))))))))))))))</f>
        <v>400</v>
      </c>
      <c r="U8" s="13">
        <f>IF(O8="","",IF($R$5="NÃO","",IF(O8=1,400,IF(O8=2,340,IF(O8=3,300,IF(O8=4,280,IF(O8=5,270,IF(O8=6,260,IF(O8=7,250,IF(O8=8,240,IF(O8=9,200,IF(O8=10,200,IF(O8=11,200,IF(O8=12,200,IF(O8=13,200,IF(O8=14,200,IF(O8=15,200,IF(O8=16,200,IF(O8&gt;16,"","")))))))))))))))))))</f>
        <v>400</v>
      </c>
    </row>
    <row r="9" spans="2:23" ht="18" customHeight="1" thickBot="1" x14ac:dyDescent="0.3">
      <c r="B9" s="116"/>
      <c r="C9" s="68" t="str">
        <f>IF(C8="","",VLOOKUP(C8,LISTAS!$F$5:$H$301,2,0))</f>
        <v>COLÉGIO ARBOS - SANTO ANDRÉ</v>
      </c>
      <c r="D9" s="115"/>
      <c r="E9" s="39"/>
      <c r="F9" s="39"/>
      <c r="G9" s="39"/>
      <c r="H9" s="10"/>
      <c r="I9" s="10"/>
      <c r="J9" s="10"/>
      <c r="K9" s="10"/>
      <c r="L9" s="14"/>
      <c r="O9" s="11">
        <f>IF(Q9&lt;&gt;"",1+COUNTIF(O8,"1"),"")</f>
        <v>2</v>
      </c>
      <c r="P9" s="12" t="str">
        <f t="shared" ref="P9:P23" si="1">IF(O9&lt;&gt;"","LUGAR","")</f>
        <v>LUGAR</v>
      </c>
      <c r="Q9" s="13" t="str">
        <f>IF(L23&lt;&gt;"",IF(L25&lt;&gt;"",IF(L23=L25,"",IF(L23&lt;L25,K23,K25)),""),"")</f>
        <v>GIOVANNA CIPOLA ALVES</v>
      </c>
      <c r="R9" s="13" t="str">
        <f>IF(Q9="","",VLOOKUP(Q9,LISTAS!$F$5:$H$301,2,0))</f>
        <v>COLÉGIO ARBOS - SÃO CAETANO DO SUL</v>
      </c>
      <c r="S9" s="13">
        <f>IF(Q9="","",VLOOKUP(Q9,LISTAS!$F$5:$I$301,4,0))</f>
        <v>0</v>
      </c>
      <c r="T9" s="13">
        <f t="shared" si="0"/>
        <v>340</v>
      </c>
      <c r="U9" s="13">
        <f t="shared" ref="U9:U42" si="2">IF(O9="","",IF($R$5="NÃO","",IF(O9=1,400,IF(O9=2,340,IF(O9=3,300,IF(O9=4,280,IF(O9=5,270,IF(O9=6,260,IF(O9=7,250,IF(O9=8,240,IF(O9=9,200,IF(O9=10,200,IF(O9=11,200,IF(O9=12,200,IF(O9=13,200,IF(O9=14,200,IF(O9=15,200,IF(O9=16,200,IF(O9&gt;16,"","")))))))))))))))))))</f>
        <v>340</v>
      </c>
    </row>
    <row r="10" spans="2:23" ht="18" customHeight="1" x14ac:dyDescent="0.25">
      <c r="B10" s="113">
        <v>8</v>
      </c>
      <c r="C10" s="69"/>
      <c r="D10" s="114">
        <v>0</v>
      </c>
      <c r="E10" s="40">
        <f>IF(D10&lt;&gt;"",D10,"")</f>
        <v>0</v>
      </c>
      <c r="F10" s="39" t="str">
        <f>IF(D10&lt;&gt;"",IF(C10="","",C10),"")</f>
        <v/>
      </c>
      <c r="G10" s="39" t="str">
        <f>VLOOKUP(G8,E8:F10,2,0)</f>
        <v/>
      </c>
      <c r="H10" s="10"/>
      <c r="I10" s="10"/>
      <c r="J10" s="10"/>
      <c r="K10" s="10"/>
      <c r="L10" s="14"/>
      <c r="O10" s="11">
        <f>IF(Q10&lt;&gt;"",1+COUNTIF(O8:O9,"1")+COUNTIF(O8:O9,"2"),"")</f>
        <v>3</v>
      </c>
      <c r="P10" s="12" t="str">
        <f t="shared" si="1"/>
        <v>LUGAR</v>
      </c>
      <c r="Q10" s="17" t="str">
        <f>IF(Q8&lt;&gt;"",IF(G13=Q8,G15,IF(G15=Q8,G13,IF(G33=Q8,G35,IF(G35=Q8,G33)))),"")</f>
        <v>AMANDA ACERBI</v>
      </c>
      <c r="R10" s="13" t="str">
        <f>IF(Q10="","",VLOOKUP(Q10,LISTAS!$F$5:$H$301,2,0))</f>
        <v>LICEU JARDIM</v>
      </c>
      <c r="S10" s="13">
        <f>IF(Q10="","",VLOOKUP(Q10,LISTAS!$F$5:$I$301,4,0))</f>
        <v>0</v>
      </c>
      <c r="T10" s="13">
        <f t="shared" si="0"/>
        <v>300</v>
      </c>
      <c r="U10" s="13">
        <f t="shared" si="2"/>
        <v>300</v>
      </c>
    </row>
    <row r="11" spans="2:23" ht="18" customHeight="1" thickBot="1" x14ac:dyDescent="0.3">
      <c r="B11" s="113"/>
      <c r="C11" s="68" t="str">
        <f>IF(C10="","",VLOOKUP(C10,LISTAS!$F$5:$H$301,2,0))</f>
        <v/>
      </c>
      <c r="D11" s="115"/>
      <c r="E11" s="41"/>
      <c r="F11" s="39"/>
      <c r="G11" s="39"/>
      <c r="H11" s="10"/>
      <c r="I11" s="10"/>
      <c r="J11" s="10"/>
      <c r="K11" s="10"/>
      <c r="L11" s="14"/>
      <c r="O11" s="11" t="str">
        <f>IF(Q11&lt;&gt;"",1+COUNTIF(O8:O10,"1")+COUNTIF(O8:O10,"2")+COUNTIF(O8:O10,"3"),"")</f>
        <v/>
      </c>
      <c r="P11" s="12" t="str">
        <f t="shared" si="1"/>
        <v/>
      </c>
      <c r="Q11" s="17" t="str">
        <f>IF(Q9&lt;&gt;"",IF(G13=Q9,G15,IF(G15=Q9,G13,IF(G33=Q9,G35,IF(G35=Q9,G33)))),"")</f>
        <v/>
      </c>
      <c r="R11" s="13" t="str">
        <f>IF(Q11="","",VLOOKUP(Q11,LISTAS!$F$5:$H$301,2,0))</f>
        <v/>
      </c>
      <c r="S11" s="13" t="str">
        <f>IF(Q11="","",VLOOKUP(Q11,LISTAS!$F$5:$I$301,4,0))</f>
        <v/>
      </c>
      <c r="T11" s="13" t="str">
        <f t="shared" si="0"/>
        <v/>
      </c>
      <c r="U11" s="13" t="str">
        <f t="shared" si="2"/>
        <v/>
      </c>
    </row>
    <row r="12" spans="2:23" ht="18" customHeight="1" thickBot="1" x14ac:dyDescent="0.3">
      <c r="B12" s="57"/>
      <c r="C12" s="39"/>
      <c r="D12" s="39"/>
      <c r="E12" s="41"/>
      <c r="F12" s="39"/>
      <c r="G12" s="39"/>
      <c r="H12" s="10"/>
      <c r="I12" s="10"/>
      <c r="J12" s="10"/>
      <c r="K12" s="10"/>
      <c r="L12" s="14"/>
      <c r="O12" s="11">
        <f>IF(Q12&lt;&gt;"",1+COUNTIF(O8:O11,"1")+COUNTIF(O8:O11,"2")+COUNTIF(O8:O11,"3")+COUNTIF(O8:O11,"4"),"")</f>
        <v>4</v>
      </c>
      <c r="P12" s="12" t="str">
        <f t="shared" si="1"/>
        <v>LUGAR</v>
      </c>
      <c r="Q12" s="17">
        <f>IF(Q8&lt;&gt;"",IF(C8=Q8,C10,IF(C10=Q8,C8,IF(C18=Q8,C20,IF(C20=Q8,C18,IF(C28=Q8,C30,IF(C30=Q8,C28,IF(C38=Q8,C40,IF(C40=Q8,C38)))))))),"")</f>
        <v>0</v>
      </c>
      <c r="R12" s="13" t="e">
        <f>IF(Q12="","",VLOOKUP(Q12,LISTAS!$F$5:$H$301,2,0))</f>
        <v>#N/A</v>
      </c>
      <c r="S12" s="13" t="e">
        <f>IF(Q12="","",VLOOKUP(Q12,LISTAS!$F$5:$I$301,4,0))</f>
        <v>#N/A</v>
      </c>
      <c r="T12" s="13">
        <f t="shared" si="0"/>
        <v>280</v>
      </c>
      <c r="U12" s="13">
        <f t="shared" si="2"/>
        <v>280</v>
      </c>
    </row>
    <row r="13" spans="2:23" ht="18" customHeight="1" x14ac:dyDescent="0.25">
      <c r="B13" s="57"/>
      <c r="C13" s="39"/>
      <c r="D13" s="39"/>
      <c r="E13" s="41"/>
      <c r="F13" s="39"/>
      <c r="G13" s="69" t="str">
        <f>IF(D8&lt;&gt;"",IF(D10&lt;&gt;"",IF(D8=D10,"",IF(D8&gt;D10,C8,C10)),""),"")</f>
        <v>BETTINA RONCADOR GOBBATO</v>
      </c>
      <c r="H13" s="114">
        <v>1</v>
      </c>
      <c r="I13" s="39">
        <f>IF(H13&lt;&gt;"",H13,"")</f>
        <v>1</v>
      </c>
      <c r="J13" s="39" t="str">
        <f>IF(H13&lt;&gt;"",IF(G13="","",G13),"")</f>
        <v>BETTINA RONCADOR GOBBATO</v>
      </c>
      <c r="K13" s="39">
        <f>IF(I13&lt;&gt;"",IF(I15&lt;&gt;"",SMALL(I13:J15,1),""),"")</f>
        <v>0</v>
      </c>
      <c r="L13" s="14"/>
      <c r="O13" s="11">
        <f>IF(Q13&lt;&gt;"",1+COUNTIF(O8:O12,"1")+COUNTIF(O8:O12,"2")+COUNTIF(O8:O12,"3")+COUNTIF(O8:O12,"4")+COUNTIF(O8:O12,"5"),"")</f>
        <v>5</v>
      </c>
      <c r="P13" s="12" t="str">
        <f t="shared" si="1"/>
        <v>LUGAR</v>
      </c>
      <c r="Q13" s="17">
        <f>IF(Q9&lt;&gt;"",IF(C8=Q9,C10,IF(C10=Q9,C8,IF(C18=Q9,C20,IF(C20=Q9,C18,IF(C28=Q9,C30,IF(C30=Q9,C28,IF(C38=Q9,C40,IF(C40=Q9,C38)))))))),"")</f>
        <v>0</v>
      </c>
      <c r="R13" s="13" t="e">
        <f>IF(Q13="","",VLOOKUP(Q13,LISTAS!$F$5:$H$301,2,0))</f>
        <v>#N/A</v>
      </c>
      <c r="S13" s="13" t="e">
        <f>IF(Q13="","",VLOOKUP(Q13,LISTAS!$F$5:$I$301,4,0))</f>
        <v>#N/A</v>
      </c>
      <c r="T13" s="13">
        <f t="shared" si="0"/>
        <v>270</v>
      </c>
      <c r="U13" s="13">
        <f t="shared" si="2"/>
        <v>270</v>
      </c>
    </row>
    <row r="14" spans="2:23" ht="18" customHeight="1" thickBot="1" x14ac:dyDescent="0.3">
      <c r="B14" s="57"/>
      <c r="C14" s="39"/>
      <c r="D14" s="39"/>
      <c r="E14" s="41"/>
      <c r="F14" s="39"/>
      <c r="G14" s="68" t="str">
        <f>IF(G13="","",VLOOKUP(G13,LISTAS!$F$5:$H$301,2,0))</f>
        <v>COLÉGIO ARBOS - SANTO ANDRÉ</v>
      </c>
      <c r="H14" s="115"/>
      <c r="I14" s="39"/>
      <c r="J14" s="39"/>
      <c r="K14" s="39"/>
      <c r="L14" s="14"/>
      <c r="O14" s="11">
        <f>IF(Q14&lt;&gt;"",1+COUNTIF(O8:O13,"1")+COUNTIF(O8:O13,"2")+COUNTIF(O8:O13,"3")+COUNTIF(O8:O13,"4")+COUNTIF(O8:O13,"5")+COUNTIF(O8:O13,"6"),"")</f>
        <v>6</v>
      </c>
      <c r="P14" s="12" t="str">
        <f t="shared" si="1"/>
        <v>LUGAR</v>
      </c>
      <c r="Q14" s="17">
        <f>IF(Q10&lt;&gt;"",IF(C8=Q10,C10,IF(C10=Q10,C8,IF(C18=Q10,C20,IF(C20=Q10,C18,IF(C28=Q10,C30,IF(C30=Q10,C28,IF(C38=Q10,C40,IF(C40=Q10,C38)))))))),"")</f>
        <v>0</v>
      </c>
      <c r="R14" s="13" t="e">
        <f>IF(Q14="","",VLOOKUP(Q14,LISTAS!$F$5:$H$301,2,0))</f>
        <v>#N/A</v>
      </c>
      <c r="S14" s="13" t="e">
        <f>IF(Q14="","",VLOOKUP(Q14,LISTAS!$F$5:$I$301,4,0))</f>
        <v>#N/A</v>
      </c>
      <c r="T14" s="13">
        <f t="shared" si="0"/>
        <v>260</v>
      </c>
      <c r="U14" s="13">
        <f t="shared" si="2"/>
        <v>260</v>
      </c>
    </row>
    <row r="15" spans="2:23" ht="18" customHeight="1" x14ac:dyDescent="0.25">
      <c r="B15" s="57"/>
      <c r="C15" s="39"/>
      <c r="D15" s="39"/>
      <c r="E15" s="41"/>
      <c r="F15" s="42"/>
      <c r="G15" s="69" t="str">
        <f>IF(D18&lt;&gt;"",IF(D20&lt;&gt;"",IF(D18=D20,"",IF(D18&gt;D20,C18,C20)),""),"")</f>
        <v>AMANDA ACERBI</v>
      </c>
      <c r="H15" s="114">
        <v>0</v>
      </c>
      <c r="I15" s="40">
        <f>IF(H15&lt;&gt;"",H15,"")</f>
        <v>0</v>
      </c>
      <c r="J15" s="39" t="str">
        <f>IF(H15&lt;&gt;"",IF(G15="","",G15),"")</f>
        <v>AMANDA ACERBI</v>
      </c>
      <c r="K15" s="39" t="str">
        <f>VLOOKUP(K13,I13:J15,2,0)</f>
        <v>AMANDA ACERBI</v>
      </c>
      <c r="L15" s="14"/>
      <c r="O15" s="11" t="str">
        <f>IF(Q15&lt;&gt;"",1+COUNTIF(O8:O14,"1")+COUNTIF(O8:O14,"2")+COUNTIF(O8:O14,"3")+COUNTIF(O8:O14,"4")+COUNTIF(O8:O14,"5")+COUNTIF(O8:O14,"6")+COUNTIF(O8:O14,"7"),"")</f>
        <v/>
      </c>
      <c r="P15" s="12" t="str">
        <f t="shared" si="1"/>
        <v/>
      </c>
      <c r="Q15" s="17" t="str">
        <f>IF(Q11&lt;&gt;"",IF(C8=Q11,C10,IF(C10=Q11,C8,IF(C18=Q11,C20,IF(C20=Q11,C18,IF(C28=Q11,C30,IF(C30=Q11,C28,IF(C38=Q11,C40,IF(C40=Q11,C38)))))))),"")</f>
        <v/>
      </c>
      <c r="R15" s="13" t="str">
        <f>IF(Q15="","",VLOOKUP(Q15,LISTAS!$F$5:$H$301,2,0))</f>
        <v/>
      </c>
      <c r="S15" s="13" t="str">
        <f>IF(Q15="","",VLOOKUP(Q15,LISTAS!$F$5:$I$301,4,0))</f>
        <v/>
      </c>
      <c r="T15" s="13" t="str">
        <f t="shared" si="0"/>
        <v/>
      </c>
      <c r="U15" s="13" t="str">
        <f t="shared" si="2"/>
        <v/>
      </c>
    </row>
    <row r="16" spans="2:23" ht="18" customHeight="1" thickBot="1" x14ac:dyDescent="0.3">
      <c r="B16" s="57"/>
      <c r="C16" s="39"/>
      <c r="D16" s="39"/>
      <c r="E16" s="41"/>
      <c r="F16" s="39"/>
      <c r="G16" s="68" t="str">
        <f>IF(G15="","",VLOOKUP(G15,LISTAS!$F$5:$H$301,2,0))</f>
        <v>LICEU JARDIM</v>
      </c>
      <c r="H16" s="115"/>
      <c r="I16" s="41"/>
      <c r="J16" s="39"/>
      <c r="K16" s="39"/>
      <c r="L16" s="14"/>
      <c r="O16" s="11" t="str">
        <f>IF(Q16&lt;&gt;"",1+COUNTIF(O8:O15,"1")+COUNTIF(O8:O15,"2")+COUNTIF(O8:O15,"3")+COUNTIF(O8:O15,"4")+COUNTIF(O8:O15,"5")+COUNTIF(O8:O15,"6")+COUNTIF(O8:O15,"7")+COUNTIF(O8:O15,"8"),"")</f>
        <v/>
      </c>
      <c r="P16" s="12" t="str">
        <f t="shared" si="1"/>
        <v/>
      </c>
      <c r="Q16" s="17"/>
      <c r="R16" s="13" t="str">
        <f>IF(Q16="","",VLOOKUP(Q16,LISTAS!$F$5:$H$301,2,0))</f>
        <v/>
      </c>
      <c r="S16" s="13" t="str">
        <f>IF(Q16="","",VLOOKUP(Q16,LISTAS!$F$5:$I$301,4,0))</f>
        <v/>
      </c>
      <c r="T16" s="13" t="str">
        <f t="shared" si="0"/>
        <v/>
      </c>
      <c r="U16" s="13" t="str">
        <f t="shared" si="2"/>
        <v/>
      </c>
    </row>
    <row r="17" spans="2:21" ht="18" customHeight="1" thickBot="1" x14ac:dyDescent="0.3">
      <c r="B17" s="57"/>
      <c r="C17" s="39"/>
      <c r="D17" s="39"/>
      <c r="E17" s="41"/>
      <c r="F17" s="39"/>
      <c r="G17" s="10"/>
      <c r="H17" s="10"/>
      <c r="I17" s="41"/>
      <c r="J17" s="39"/>
      <c r="K17" s="39"/>
      <c r="L17" s="14"/>
      <c r="O17" s="11" t="str">
        <f>IF(Q17&lt;&gt;"",1+COUNTIF(O8:O16,"1")+COUNTIF(O8:O16,"2")+COUNTIF(O8:O16,"3")+COUNTIF(O8:O16,"4")+COUNTIF(O8:O16,"5")+COUNTIF(O8:O16,"6")+COUNTIF(O8:O16,"7")+COUNTIF(O8:O16,"8")+COUNTIF(O8:O16,"9"),"")</f>
        <v/>
      </c>
      <c r="P17" s="12" t="str">
        <f t="shared" si="1"/>
        <v/>
      </c>
      <c r="Q17" s="17"/>
      <c r="R17" s="13" t="str">
        <f>IF(Q17="","",VLOOKUP(Q17,LISTAS!$F$5:$H$301,2,0))</f>
        <v/>
      </c>
      <c r="S17" s="13" t="str">
        <f>IF(Q17="","",VLOOKUP(Q17,LISTAS!$F$5:$I$301,4,0))</f>
        <v/>
      </c>
      <c r="T17" s="13" t="str">
        <f t="shared" si="0"/>
        <v/>
      </c>
      <c r="U17" s="13" t="str">
        <f t="shared" si="2"/>
        <v/>
      </c>
    </row>
    <row r="18" spans="2:21" ht="18" customHeight="1" x14ac:dyDescent="0.25">
      <c r="B18" s="113">
        <v>4</v>
      </c>
      <c r="C18" s="69"/>
      <c r="D18" s="114">
        <v>0</v>
      </c>
      <c r="E18" s="43">
        <f>IF(D18&lt;&gt;"",D18,"")</f>
        <v>0</v>
      </c>
      <c r="F18" s="39" t="str">
        <f>IF(D18&lt;&gt;"",IF(C18="","",C18),"")</f>
        <v/>
      </c>
      <c r="G18" s="39">
        <f>IF(E18&lt;&gt;"",IF(E20&lt;&gt;"",SMALL(E18:F20,1),""),"")</f>
        <v>0</v>
      </c>
      <c r="H18" s="10"/>
      <c r="I18" s="15"/>
      <c r="J18" s="10"/>
      <c r="K18" s="10"/>
      <c r="L18" s="14"/>
      <c r="O18" s="11" t="str">
        <f>IF(Q18&lt;&gt;"",1+COUNTIF(O8:O17,"1")+COUNTIF(O8:O17,"2")+COUNTIF(O8:O17,"3")+COUNTIF(O8:O17,"4")+COUNTIF(O8:O17,"5")+COUNTIF(O8:O17,"6")+COUNTIF(O8:O17,"7")+COUNTIF(O8:O17,"8")+COUNTIF(O8:O17,"9")+COUNTIF(O8:O17,"10"),"")</f>
        <v/>
      </c>
      <c r="P18" s="12" t="str">
        <f t="shared" si="1"/>
        <v/>
      </c>
      <c r="Q18" s="17"/>
      <c r="R18" s="13" t="str">
        <f>IF(Q18="","",VLOOKUP(Q18,LISTAS!$F$5:$H$301,2,0))</f>
        <v/>
      </c>
      <c r="S18" s="13" t="str">
        <f>IF(Q18="","",VLOOKUP(Q18,LISTAS!$F$5:$I$301,4,0))</f>
        <v/>
      </c>
      <c r="T18" s="13" t="str">
        <f t="shared" si="0"/>
        <v/>
      </c>
      <c r="U18" s="13" t="str">
        <f t="shared" si="2"/>
        <v/>
      </c>
    </row>
    <row r="19" spans="2:21" ht="18" customHeight="1" thickBot="1" x14ac:dyDescent="0.3">
      <c r="B19" s="113"/>
      <c r="C19" s="68" t="str">
        <f>IF(C18="","",VLOOKUP(C18,LISTAS!$F$5:$H$301,2,0))</f>
        <v/>
      </c>
      <c r="D19" s="115"/>
      <c r="E19" s="44"/>
      <c r="F19" s="39"/>
      <c r="G19" s="39"/>
      <c r="H19" s="10"/>
      <c r="I19" s="15"/>
      <c r="J19" s="10"/>
      <c r="K19" s="10"/>
      <c r="L19" s="14"/>
      <c r="O19" s="11" t="str">
        <f>IF(Q19&lt;&gt;"",1+COUNTIF(O8:O18,"1")+COUNTIF(O8:O18,"2")+COUNTIF(O8:O18,"3")+COUNTIF(O8:O18,"4")+COUNTIF(O8:O18,"5")+COUNTIF(O8:O18,"6")+COUNTIF(O8:O18,"7")+COUNTIF(O8:O18,"8")+COUNTIF(O8:O18,"9")+COUNTIF(O8:O18,"10")+COUNTIF(O8:O18,"11"),"")</f>
        <v/>
      </c>
      <c r="P19" s="12" t="str">
        <f t="shared" si="1"/>
        <v/>
      </c>
      <c r="Q19" s="17"/>
      <c r="R19" s="13" t="str">
        <f>IF(Q19="","",VLOOKUP(Q19,LISTAS!$F$5:$H$301,2,0))</f>
        <v/>
      </c>
      <c r="S19" s="13" t="str">
        <f>IF(Q19="","",VLOOKUP(Q19,LISTAS!$F$5:$I$301,4,0))</f>
        <v/>
      </c>
      <c r="T19" s="13" t="str">
        <f t="shared" si="0"/>
        <v/>
      </c>
      <c r="U19" s="13" t="str">
        <f t="shared" si="2"/>
        <v/>
      </c>
    </row>
    <row r="20" spans="2:21" ht="18" customHeight="1" x14ac:dyDescent="0.25">
      <c r="B20" s="113">
        <v>5</v>
      </c>
      <c r="C20" s="69" t="s">
        <v>213</v>
      </c>
      <c r="D20" s="114">
        <v>1</v>
      </c>
      <c r="E20" s="44">
        <f>IF(D20&lt;&gt;"",D20,"")</f>
        <v>1</v>
      </c>
      <c r="F20" s="39" t="str">
        <f>IF(D20&lt;&gt;"",IF(C20="","",C20),"")</f>
        <v>AMANDA ACERBI</v>
      </c>
      <c r="G20" s="39" t="str">
        <f>VLOOKUP(G18,E18:F20,2,0)</f>
        <v/>
      </c>
      <c r="H20" s="10"/>
      <c r="I20" s="15"/>
      <c r="J20" s="10"/>
      <c r="K20" s="10"/>
      <c r="L20" s="14"/>
      <c r="N20" s="19"/>
      <c r="O20" s="11" t="str">
        <f>IF(Q20&lt;&gt;"",1+COUNTIF(O8:O19,"1")+COUNTIF(O8:O19,"2")+COUNTIF(O8:O19,"3")+COUNTIF(O8:O19,"4")+COUNTIF(O8:O19,"5")+COUNTIF(O8:O19,"6")+COUNTIF(O8:O19,"7")+COUNTIF(O8:O19,"8")+COUNTIF(O8:O19,"9")+COUNTIF(O8:O19,"10")+COUNTIF(O8:O19,"11")+COUNTIF(O8:O19,"12"),"")</f>
        <v/>
      </c>
      <c r="P20" s="12" t="str">
        <f t="shared" si="1"/>
        <v/>
      </c>
      <c r="Q20" s="17"/>
      <c r="R20" s="13" t="str">
        <f>IF(Q20="","",VLOOKUP(Q20,LISTAS!$F$5:$H$301,2,0))</f>
        <v/>
      </c>
      <c r="S20" s="13" t="str">
        <f>IF(Q20="","",VLOOKUP(Q20,LISTAS!$F$5:$I$301,4,0))</f>
        <v/>
      </c>
      <c r="T20" s="13" t="str">
        <f t="shared" si="0"/>
        <v/>
      </c>
      <c r="U20" s="13" t="str">
        <f t="shared" si="2"/>
        <v/>
      </c>
    </row>
    <row r="21" spans="2:21" ht="18" customHeight="1" thickBot="1" x14ac:dyDescent="0.3">
      <c r="B21" s="113"/>
      <c r="C21" s="68" t="str">
        <f>IF(C20="","",VLOOKUP(C20,LISTAS!$F$5:$H$301,2,0))</f>
        <v>LICEU JARDIM</v>
      </c>
      <c r="D21" s="115"/>
      <c r="E21" s="39"/>
      <c r="F21" s="39"/>
      <c r="G21" s="39"/>
      <c r="H21" s="10"/>
      <c r="I21" s="15"/>
      <c r="J21" s="10"/>
      <c r="K21" s="10"/>
      <c r="L21" s="14"/>
      <c r="N21" s="19"/>
      <c r="O21" s="11" t="str">
        <f>IF(Q21&lt;&gt;"",1+COUNTIF(O8:O20,"1")+COUNTIF(O8:O20,"2")+COUNTIF(O8:O20,"3")+COUNTIF(O8:O20,"4")+COUNTIF(O8:O20,"5")+COUNTIF(O8:O20,"6")+COUNTIF(O8:O20,"7")+COUNTIF(O8:O20,"8")+COUNTIF(O8:O20,"9")+COUNTIF(O8:O20,"10")+COUNTIF(O8:O20,"11")+COUNTIF(O8:O20,"12")+COUNTIF(O8:O20,"13"),"")</f>
        <v/>
      </c>
      <c r="P21" s="12" t="str">
        <f t="shared" si="1"/>
        <v/>
      </c>
      <c r="Q21" s="17"/>
      <c r="R21" s="13" t="str">
        <f>IF(Q21="","",VLOOKUP(Q21,LISTAS!$F$5:$H$301,2,0))</f>
        <v/>
      </c>
      <c r="S21" s="13" t="str">
        <f>IF(Q21="","",VLOOKUP(Q21,LISTAS!$F$5:$I$301,4,0))</f>
        <v/>
      </c>
      <c r="T21" s="13" t="str">
        <f t="shared" si="0"/>
        <v/>
      </c>
      <c r="U21" s="13" t="str">
        <f t="shared" si="2"/>
        <v/>
      </c>
    </row>
    <row r="22" spans="2:21" ht="18" customHeight="1" thickBot="1" x14ac:dyDescent="0.3">
      <c r="B22" s="57"/>
      <c r="C22" s="39"/>
      <c r="D22" s="39"/>
      <c r="E22" s="39"/>
      <c r="F22" s="39"/>
      <c r="G22" s="39"/>
      <c r="H22" s="39"/>
      <c r="I22" s="41"/>
      <c r="J22" s="39"/>
      <c r="K22" s="10"/>
      <c r="L22" s="14"/>
      <c r="M22" s="16"/>
      <c r="O22" s="11" t="str">
        <f>IF(Q22&lt;&gt;"",1+COUNTIF(O8:O21,"1")+COUNTIF(O8:O21,"2")+COUNTIF(O8:O21,"3")+COUNTIF(O8:O21,"4")+COUNTIF(O8:O21,"5")+COUNTIF(O8:O21,"6")+COUNTIF(O8:O21,"7")+COUNTIF(O8:O21,"8")+COUNTIF(O8:O21,"9")+COUNTIF(O8:O21,"10")+COUNTIF(O8:O21,"11")+COUNTIF(O8:O21,"12")+COUNTIF(O8:O21,"13")+COUNTIF(O8:O21,"14"),"")</f>
        <v/>
      </c>
      <c r="P22" s="12" t="str">
        <f t="shared" si="1"/>
        <v/>
      </c>
      <c r="Q22" s="17"/>
      <c r="R22" s="13" t="str">
        <f>IF(Q22="","",VLOOKUP(Q22,LISTAS!$F$5:$H$301,2,0))</f>
        <v/>
      </c>
      <c r="S22" s="13" t="str">
        <f>IF(Q22="","",VLOOKUP(Q22,LISTAS!$F$5:$I$301,4,0))</f>
        <v/>
      </c>
      <c r="T22" s="13" t="str">
        <f t="shared" si="0"/>
        <v/>
      </c>
      <c r="U22" s="13" t="str">
        <f t="shared" si="2"/>
        <v/>
      </c>
    </row>
    <row r="23" spans="2:21" ht="18" customHeight="1" x14ac:dyDescent="0.25">
      <c r="B23" s="57"/>
      <c r="C23" s="39"/>
      <c r="D23" s="39"/>
      <c r="E23" s="39"/>
      <c r="F23" s="39"/>
      <c r="G23" s="39"/>
      <c r="H23" s="39"/>
      <c r="I23" s="41"/>
      <c r="J23" s="39"/>
      <c r="K23" s="69" t="str">
        <f>IF(H13&lt;&gt;"",IF(H15&lt;&gt;"",IF(H13=H15,"",IF(H13&gt;H15,G13,G15)),""),"")</f>
        <v>BETTINA RONCADOR GOBBATO</v>
      </c>
      <c r="L23" s="114">
        <v>1</v>
      </c>
      <c r="M23" s="16"/>
      <c r="O23" s="11" t="str">
        <f>IF(Q23&lt;&gt;"",1+COUNTIF(O8:O22,"1")+COUNTIF(O8:O22,"2")+COUNTIF(O8:O22,"3")+COUNTIF(O8:O22,"4")+COUNTIF(O8:O22,"5")+COUNTIF(O8:O22,"6")+COUNTIF(O8:O22,"7")+COUNTIF(O8:O22,"8")+COUNTIF(O8:O22,"9")+COUNTIF(O8:O22,"10")+COUNTIF(O8:O22,"11")+COUNTIF(O8:O22,"12")+COUNTIF(O8:O22,"13")+COUNTIF(O8:O22,"14")+COUNTIF(O8:O22,"15"),"")</f>
        <v/>
      </c>
      <c r="P23" s="12" t="str">
        <f t="shared" si="1"/>
        <v/>
      </c>
      <c r="Q23" s="17"/>
      <c r="R23" s="13" t="str">
        <f>IF(Q23="","",VLOOKUP(Q23,LISTAS!$F$5:$H$301,2,0))</f>
        <v/>
      </c>
      <c r="S23" s="13" t="str">
        <f>IF(Q23="","",VLOOKUP(Q23,LISTAS!$F$5:$I$301,4,0))</f>
        <v/>
      </c>
      <c r="T23" s="13" t="str">
        <f t="shared" si="0"/>
        <v/>
      </c>
      <c r="U23" s="13" t="str">
        <f t="shared" si="2"/>
        <v/>
      </c>
    </row>
    <row r="24" spans="2:21" ht="18" customHeight="1" thickBot="1" x14ac:dyDescent="0.3">
      <c r="B24" s="57"/>
      <c r="C24" s="39"/>
      <c r="D24" s="39"/>
      <c r="E24" s="39"/>
      <c r="F24" s="39"/>
      <c r="G24" s="39"/>
      <c r="H24" s="39"/>
      <c r="I24" s="41"/>
      <c r="J24" s="39"/>
      <c r="K24" s="68" t="str">
        <f>IF(K23="","",VLOOKUP(K23,LISTAS!$F$5:$H$301,2,0))</f>
        <v>COLÉGIO ARBOS - SANTO ANDRÉ</v>
      </c>
      <c r="L24" s="115"/>
      <c r="M24" s="16"/>
      <c r="O24" s="11"/>
      <c r="P24" s="12"/>
      <c r="Q24" s="13"/>
      <c r="R24" s="13" t="str">
        <f>IF(Q24="","",VLOOKUP(Q24,LISTAS!$F$5:$H$301,2,0))</f>
        <v/>
      </c>
      <c r="S24" s="13" t="str">
        <f>IF(Q24="","",VLOOKUP(Q24,LISTAS!$F$5:$I$301,4,0))</f>
        <v/>
      </c>
      <c r="T24" s="13" t="str">
        <f t="shared" si="0"/>
        <v/>
      </c>
      <c r="U24" s="13" t="str">
        <f t="shared" si="2"/>
        <v/>
      </c>
    </row>
    <row r="25" spans="2:21" ht="18" customHeight="1" x14ac:dyDescent="0.25">
      <c r="B25" s="57"/>
      <c r="C25" s="39"/>
      <c r="D25" s="39"/>
      <c r="E25" s="39"/>
      <c r="F25" s="39"/>
      <c r="G25" s="39"/>
      <c r="H25" s="39"/>
      <c r="I25" s="41"/>
      <c r="J25" s="42"/>
      <c r="K25" s="69" t="str">
        <f>IF(H33&lt;&gt;"",IF(H35&lt;&gt;"",IF(H33=H35,"",IF(H33&gt;H35,G33,G35)),""),"")</f>
        <v>GIOVANNA CIPOLA ALVES</v>
      </c>
      <c r="L25" s="114">
        <v>0</v>
      </c>
      <c r="M25" s="16"/>
      <c r="O25" s="11"/>
      <c r="P25" s="12"/>
      <c r="Q25" s="13"/>
      <c r="R25" s="13" t="str">
        <f>IF(Q25="","",VLOOKUP(Q25,LISTAS!$F$5:$H$301,2,0))</f>
        <v/>
      </c>
      <c r="S25" s="13" t="str">
        <f>IF(Q25="","",VLOOKUP(Q25,LISTAS!$F$5:$I$301,4,0))</f>
        <v/>
      </c>
      <c r="T25" s="13" t="str">
        <f t="shared" si="0"/>
        <v/>
      </c>
      <c r="U25" s="13" t="str">
        <f t="shared" si="2"/>
        <v/>
      </c>
    </row>
    <row r="26" spans="2:21" ht="18" customHeight="1" thickBot="1" x14ac:dyDescent="0.3">
      <c r="B26" s="57"/>
      <c r="C26" s="39"/>
      <c r="D26" s="39"/>
      <c r="E26" s="39"/>
      <c r="F26" s="39"/>
      <c r="G26" s="39"/>
      <c r="H26" s="39"/>
      <c r="I26" s="41"/>
      <c r="J26" s="39"/>
      <c r="K26" s="68" t="str">
        <f>IF(K25="","",VLOOKUP(K25,LISTAS!$F$5:$H$301,2,0))</f>
        <v>COLÉGIO ARBOS - SÃO CAETANO DO SUL</v>
      </c>
      <c r="L26" s="115"/>
      <c r="N26" s="19"/>
      <c r="O26" s="11"/>
      <c r="P26" s="12"/>
      <c r="Q26" s="13"/>
      <c r="R26" s="13" t="str">
        <f>IF(Q26="","",VLOOKUP(Q26,LISTAS!$F$5:$H$301,2,0))</f>
        <v/>
      </c>
      <c r="S26" s="13" t="str">
        <f>IF(Q26="","",VLOOKUP(Q26,LISTAS!$F$5:$I$301,4,0))</f>
        <v/>
      </c>
      <c r="T26" s="13" t="str">
        <f t="shared" si="0"/>
        <v/>
      </c>
      <c r="U26" s="13" t="str">
        <f t="shared" si="2"/>
        <v/>
      </c>
    </row>
    <row r="27" spans="2:21" ht="18" customHeight="1" thickBot="1" x14ac:dyDescent="0.3">
      <c r="B27" s="57"/>
      <c r="C27" s="39"/>
      <c r="D27" s="39"/>
      <c r="E27" s="39"/>
      <c r="F27" s="39"/>
      <c r="G27" s="39"/>
      <c r="H27" s="39"/>
      <c r="I27" s="41"/>
      <c r="J27" s="39"/>
      <c r="K27" s="10"/>
      <c r="L27" s="14"/>
      <c r="O27" s="11"/>
      <c r="P27" s="12"/>
      <c r="Q27" s="13"/>
      <c r="R27" s="13" t="str">
        <f>IF(Q27="","",VLOOKUP(Q27,LISTAS!$F$5:$H$301,2,0))</f>
        <v/>
      </c>
      <c r="S27" s="13" t="str">
        <f>IF(Q27="","",VLOOKUP(Q27,LISTAS!$F$5:$I$301,4,0))</f>
        <v/>
      </c>
      <c r="T27" s="13" t="str">
        <f t="shared" si="0"/>
        <v/>
      </c>
      <c r="U27" s="13" t="str">
        <f t="shared" si="2"/>
        <v/>
      </c>
    </row>
    <row r="28" spans="2:21" ht="18" customHeight="1" x14ac:dyDescent="0.25">
      <c r="B28" s="113">
        <v>3</v>
      </c>
      <c r="C28" s="69"/>
      <c r="D28" s="114">
        <v>0</v>
      </c>
      <c r="E28" s="39">
        <f>IF(D28&lt;&gt;"",D28,"")</f>
        <v>0</v>
      </c>
      <c r="F28" s="39" t="str">
        <f>IF(D28&lt;&gt;"",IF(C28="","",C28),"")</f>
        <v/>
      </c>
      <c r="G28" s="39">
        <f>IF(E28&lt;&gt;"",IF(E30&lt;&gt;"",SMALL(E28:F30,1),""),"")</f>
        <v>0</v>
      </c>
      <c r="H28" s="10"/>
      <c r="I28" s="15"/>
      <c r="J28" s="10"/>
      <c r="K28" s="10"/>
      <c r="L28" s="14"/>
      <c r="O28" s="11"/>
      <c r="P28" s="12"/>
      <c r="Q28" s="13"/>
      <c r="R28" s="13" t="str">
        <f>IF(Q28="","",VLOOKUP(Q28,LISTAS!$F$5:$H$301,2,0))</f>
        <v/>
      </c>
      <c r="S28" s="13" t="str">
        <f>IF(Q28="","",VLOOKUP(Q28,LISTAS!$F$5:$I$301,4,0))</f>
        <v/>
      </c>
      <c r="T28" s="13" t="str">
        <f t="shared" si="0"/>
        <v/>
      </c>
      <c r="U28" s="13" t="str">
        <f t="shared" si="2"/>
        <v/>
      </c>
    </row>
    <row r="29" spans="2:21" ht="18" customHeight="1" thickBot="1" x14ac:dyDescent="0.3">
      <c r="B29" s="113"/>
      <c r="C29" s="68" t="str">
        <f>IF(C28="","",VLOOKUP(C28,LISTAS!$F$5:$H$301,2,0))</f>
        <v/>
      </c>
      <c r="D29" s="115"/>
      <c r="E29" s="39"/>
      <c r="F29" s="39"/>
      <c r="G29" s="39"/>
      <c r="H29" s="10"/>
      <c r="I29" s="15"/>
      <c r="J29" s="10"/>
      <c r="K29" s="10"/>
      <c r="L29" s="14"/>
      <c r="O29" s="11"/>
      <c r="P29" s="12"/>
      <c r="Q29" s="13"/>
      <c r="R29" s="13" t="str">
        <f>IF(Q29="","",VLOOKUP(Q29,LISTAS!$F$5:$H$301,2,0))</f>
        <v/>
      </c>
      <c r="S29" s="13" t="str">
        <f>IF(Q29="","",VLOOKUP(Q29,LISTAS!$F$5:$I$301,4,0))</f>
        <v/>
      </c>
      <c r="T29" s="13" t="str">
        <f t="shared" si="0"/>
        <v/>
      </c>
      <c r="U29" s="13" t="str">
        <f t="shared" si="2"/>
        <v/>
      </c>
    </row>
    <row r="30" spans="2:21" ht="18" customHeight="1" x14ac:dyDescent="0.25">
      <c r="B30" s="113">
        <v>6</v>
      </c>
      <c r="C30" s="69"/>
      <c r="D30" s="114">
        <v>0</v>
      </c>
      <c r="E30" s="40">
        <f>IF(D30&lt;&gt;"",D30,"")</f>
        <v>0</v>
      </c>
      <c r="F30" s="39" t="str">
        <f>IF(D30&lt;&gt;"",IF(C30="","",C30),"")</f>
        <v/>
      </c>
      <c r="G30" s="39" t="str">
        <f>VLOOKUP(G28,E28:F30,2,0)</f>
        <v/>
      </c>
      <c r="H30" s="10"/>
      <c r="I30" s="15"/>
      <c r="J30" s="10"/>
      <c r="K30" s="10"/>
      <c r="L30" s="14"/>
      <c r="O30" s="11"/>
      <c r="P30" s="12"/>
      <c r="Q30" s="13"/>
      <c r="R30" s="13" t="str">
        <f>IF(Q30="","",VLOOKUP(Q30,LISTAS!$F$5:$H$301,2,0))</f>
        <v/>
      </c>
      <c r="S30" s="13" t="str">
        <f>IF(Q30="","",VLOOKUP(Q30,LISTAS!$F$5:$I$301,4,0))</f>
        <v/>
      </c>
      <c r="T30" s="13" t="str">
        <f t="shared" si="0"/>
        <v/>
      </c>
      <c r="U30" s="13" t="str">
        <f t="shared" si="2"/>
        <v/>
      </c>
    </row>
    <row r="31" spans="2:21" ht="18" customHeight="1" thickBot="1" x14ac:dyDescent="0.3">
      <c r="B31" s="113"/>
      <c r="C31" s="68" t="str">
        <f>IF(C30="","",VLOOKUP(C30,LISTAS!$F$5:$H$301,2,0))</f>
        <v/>
      </c>
      <c r="D31" s="115"/>
      <c r="E31" s="41"/>
      <c r="F31" s="39"/>
      <c r="G31" s="39"/>
      <c r="H31" s="10"/>
      <c r="I31" s="15"/>
      <c r="J31" s="10"/>
      <c r="K31" s="10"/>
      <c r="L31" s="14"/>
      <c r="O31" s="11"/>
      <c r="P31" s="12"/>
      <c r="Q31" s="13"/>
      <c r="R31" s="13" t="str">
        <f>IF(Q31="","",VLOOKUP(Q31,LISTAS!$F$5:$H$301,2,0))</f>
        <v/>
      </c>
      <c r="S31" s="13" t="str">
        <f>IF(Q31="","",VLOOKUP(Q31,LISTAS!$F$5:$I$301,4,0))</f>
        <v/>
      </c>
      <c r="T31" s="13" t="str">
        <f t="shared" si="0"/>
        <v/>
      </c>
      <c r="U31" s="13" t="str">
        <f t="shared" si="2"/>
        <v/>
      </c>
    </row>
    <row r="32" spans="2:21" ht="18" customHeight="1" thickBot="1" x14ac:dyDescent="0.3">
      <c r="B32" s="57"/>
      <c r="C32" s="39"/>
      <c r="D32" s="39"/>
      <c r="E32" s="41"/>
      <c r="F32" s="39"/>
      <c r="G32" s="10"/>
      <c r="H32" s="10"/>
      <c r="I32" s="15"/>
      <c r="J32" s="10"/>
      <c r="K32" s="10"/>
      <c r="L32" s="14"/>
      <c r="O32" s="11"/>
      <c r="P32" s="12"/>
      <c r="Q32" s="13"/>
      <c r="R32" s="13" t="str">
        <f>IF(Q32="","",VLOOKUP(Q32,LISTAS!$F$5:$H$301,2,0))</f>
        <v/>
      </c>
      <c r="S32" s="13" t="str">
        <f>IF(Q32="","",VLOOKUP(Q32,LISTAS!$F$5:$I$301,4,0))</f>
        <v/>
      </c>
      <c r="T32" s="13" t="str">
        <f t="shared" si="0"/>
        <v/>
      </c>
      <c r="U32" s="13" t="str">
        <f t="shared" si="2"/>
        <v/>
      </c>
    </row>
    <row r="33" spans="2:21" ht="18" customHeight="1" x14ac:dyDescent="0.25">
      <c r="B33" s="57"/>
      <c r="C33" s="39"/>
      <c r="D33" s="39"/>
      <c r="E33" s="41"/>
      <c r="F33" s="39"/>
      <c r="G33" s="69" t="str">
        <f>IF(D28&lt;&gt;"",IF(D30&lt;&gt;"",IF(D28=D30,"",IF(D28&gt;D30,C28,C30)),""),"")</f>
        <v/>
      </c>
      <c r="H33" s="114">
        <v>0</v>
      </c>
      <c r="I33" s="43">
        <f>IF(H33&lt;&gt;"",H33,"")</f>
        <v>0</v>
      </c>
      <c r="J33" s="39" t="str">
        <f>IF(H33&lt;&gt;"",IF(G33="","",G33),"")</f>
        <v/>
      </c>
      <c r="K33" s="39">
        <f>IF(I33&lt;&gt;"",IF(I35&lt;&gt;"",SMALL(I33:J35,1),""),"")</f>
        <v>0</v>
      </c>
      <c r="L33" s="14"/>
      <c r="O33" s="11"/>
      <c r="P33" s="12"/>
      <c r="Q33" s="13"/>
      <c r="R33" s="13" t="str">
        <f>IF(Q33="","",VLOOKUP(Q33,LISTAS!$F$5:$H$301,2,0))</f>
        <v/>
      </c>
      <c r="S33" s="13" t="str">
        <f>IF(Q33="","",VLOOKUP(Q33,LISTAS!$F$5:$I$301,4,0))</f>
        <v/>
      </c>
      <c r="T33" s="13" t="str">
        <f t="shared" si="0"/>
        <v/>
      </c>
      <c r="U33" s="13" t="str">
        <f t="shared" si="2"/>
        <v/>
      </c>
    </row>
    <row r="34" spans="2:21" ht="18" customHeight="1" thickBot="1" x14ac:dyDescent="0.3">
      <c r="B34" s="57"/>
      <c r="C34" s="39"/>
      <c r="D34" s="39"/>
      <c r="E34" s="41"/>
      <c r="F34" s="39"/>
      <c r="G34" s="68" t="str">
        <f>IF(G33="","",VLOOKUP(G33,LISTAS!$F$5:$H$301,2,0))</f>
        <v/>
      </c>
      <c r="H34" s="115"/>
      <c r="I34" s="44"/>
      <c r="J34" s="39"/>
      <c r="K34" s="39"/>
      <c r="L34" s="14"/>
      <c r="O34" s="11"/>
      <c r="P34" s="12"/>
      <c r="Q34" s="13"/>
      <c r="R34" s="13" t="str">
        <f>IF(Q34="","",VLOOKUP(Q34,LISTAS!$F$5:$H$301,2,0))</f>
        <v/>
      </c>
      <c r="S34" s="13" t="str">
        <f>IF(Q34="","",VLOOKUP(Q34,LISTAS!$F$5:$I$301,4,0))</f>
        <v/>
      </c>
      <c r="T34" s="13" t="str">
        <f t="shared" si="0"/>
        <v/>
      </c>
      <c r="U34" s="13" t="str">
        <f t="shared" si="2"/>
        <v/>
      </c>
    </row>
    <row r="35" spans="2:21" ht="18" customHeight="1" x14ac:dyDescent="0.25">
      <c r="B35" s="57"/>
      <c r="C35" s="39"/>
      <c r="D35" s="39"/>
      <c r="E35" s="41"/>
      <c r="F35" s="42"/>
      <c r="G35" s="69" t="str">
        <f>IF(D38&lt;&gt;"",IF(D40&lt;&gt;"",IF(D38=D40,"",IF(D38&gt;D40,C38,C40)),""),"")</f>
        <v>GIOVANNA CIPOLA ALVES</v>
      </c>
      <c r="H35" s="114">
        <v>1</v>
      </c>
      <c r="I35" s="44">
        <f>IF(H35&lt;&gt;"",H35,"")</f>
        <v>1</v>
      </c>
      <c r="J35" s="39" t="str">
        <f>IF(H35&lt;&gt;"",IF(G35="","",G35),"")</f>
        <v>GIOVANNA CIPOLA ALVES</v>
      </c>
      <c r="K35" s="39" t="str">
        <f>VLOOKUP(K33,I33:J35,2,0)</f>
        <v/>
      </c>
      <c r="L35" s="14"/>
      <c r="O35" s="11"/>
      <c r="P35" s="12"/>
      <c r="Q35" s="13"/>
      <c r="R35" s="13" t="str">
        <f>IF(Q35="","",VLOOKUP(Q35,LISTAS!$F$5:$H$301,2,0))</f>
        <v/>
      </c>
      <c r="S35" s="13" t="str">
        <f>IF(Q35="","",VLOOKUP(Q35,LISTAS!$F$5:$I$301,4,0))</f>
        <v/>
      </c>
      <c r="T35" s="13" t="str">
        <f t="shared" si="0"/>
        <v/>
      </c>
      <c r="U35" s="13" t="str">
        <f t="shared" si="2"/>
        <v/>
      </c>
    </row>
    <row r="36" spans="2:21" ht="18" customHeight="1" thickBot="1" x14ac:dyDescent="0.3">
      <c r="B36" s="57"/>
      <c r="C36" s="39"/>
      <c r="D36" s="39"/>
      <c r="E36" s="41"/>
      <c r="F36" s="39"/>
      <c r="G36" s="68" t="str">
        <f>IF(G35="","",VLOOKUP(G35,LISTAS!$F$5:$H$301,2,0))</f>
        <v>COLÉGIO ARBOS - SÃO CAETANO DO SUL</v>
      </c>
      <c r="H36" s="115"/>
      <c r="I36" s="39"/>
      <c r="J36" s="39"/>
      <c r="K36" s="39"/>
      <c r="L36" s="14"/>
      <c r="O36" s="11"/>
      <c r="P36" s="12"/>
      <c r="Q36" s="13"/>
      <c r="R36" s="13" t="str">
        <f>IF(Q36="","",VLOOKUP(Q36,LISTAS!$F$5:$H$301,2,0))</f>
        <v/>
      </c>
      <c r="S36" s="13" t="str">
        <f>IF(Q36="","",VLOOKUP(Q36,LISTAS!$F$5:$I$301,4,0))</f>
        <v/>
      </c>
      <c r="T36" s="13" t="str">
        <f t="shared" si="0"/>
        <v/>
      </c>
      <c r="U36" s="13" t="str">
        <f t="shared" si="2"/>
        <v/>
      </c>
    </row>
    <row r="37" spans="2:21" ht="18" customHeight="1" thickBot="1" x14ac:dyDescent="0.3">
      <c r="B37" s="57"/>
      <c r="C37" s="39"/>
      <c r="D37" s="39"/>
      <c r="E37" s="41"/>
      <c r="F37" s="39"/>
      <c r="G37" s="39"/>
      <c r="H37" s="39"/>
      <c r="I37" s="39"/>
      <c r="J37" s="39"/>
      <c r="K37" s="39"/>
      <c r="L37" s="14"/>
      <c r="O37" s="11"/>
      <c r="P37" s="12"/>
      <c r="Q37" s="13"/>
      <c r="R37" s="13" t="str">
        <f>IF(Q37="","",VLOOKUP(Q37,LISTAS!$F$5:$H$301,2,0))</f>
        <v/>
      </c>
      <c r="S37" s="13" t="str">
        <f>IF(Q37="","",VLOOKUP(Q37,LISTAS!$F$5:$I$301,4,0))</f>
        <v/>
      </c>
      <c r="T37" s="13" t="str">
        <f t="shared" si="0"/>
        <v/>
      </c>
      <c r="U37" s="13" t="str">
        <f t="shared" si="2"/>
        <v/>
      </c>
    </row>
    <row r="38" spans="2:21" x14ac:dyDescent="0.25">
      <c r="B38" s="113">
        <v>2</v>
      </c>
      <c r="C38" s="69"/>
      <c r="D38" s="114">
        <v>0</v>
      </c>
      <c r="E38" s="43">
        <f>IF(D38&lt;&gt;"",D38,"")</f>
        <v>0</v>
      </c>
      <c r="F38" s="39" t="str">
        <f>IF(D38&lt;&gt;"",IF(C38="","",C38),"")</f>
        <v/>
      </c>
      <c r="G38" s="39">
        <f>IF(E38&lt;&gt;"",IF(E40&lt;&gt;"",SMALL(E38:F40,1),""),"")</f>
        <v>0</v>
      </c>
      <c r="H38" s="39"/>
      <c r="I38" s="39"/>
      <c r="J38" s="39"/>
      <c r="K38" s="39"/>
      <c r="L38" s="14"/>
      <c r="O38" s="11"/>
      <c r="P38" s="12"/>
      <c r="Q38" s="13"/>
      <c r="R38" s="13" t="str">
        <f>IF(Q38="","",VLOOKUP(Q38,LISTAS!$F$5:$H$301,2,0))</f>
        <v/>
      </c>
      <c r="S38" s="13" t="str">
        <f>IF(Q38="","",VLOOKUP(Q38,LISTAS!$F$5:$I$301,4,0))</f>
        <v/>
      </c>
      <c r="T38" s="13" t="str">
        <f t="shared" si="0"/>
        <v/>
      </c>
      <c r="U38" s="13" t="str">
        <f t="shared" si="2"/>
        <v/>
      </c>
    </row>
    <row r="39" spans="2:21" ht="17.25" thickBot="1" x14ac:dyDescent="0.3">
      <c r="B39" s="113"/>
      <c r="C39" s="68" t="str">
        <f>IF(C38="","",VLOOKUP(C38,LISTAS!$F$5:$H$301,2,0))</f>
        <v/>
      </c>
      <c r="D39" s="115"/>
      <c r="E39" s="44"/>
      <c r="F39" s="39"/>
      <c r="G39" s="39"/>
      <c r="H39" s="39"/>
      <c r="I39" s="39"/>
      <c r="J39" s="39"/>
      <c r="K39" s="39"/>
      <c r="L39" s="14"/>
      <c r="O39" s="11"/>
      <c r="P39" s="12"/>
      <c r="Q39" s="13"/>
      <c r="R39" s="13" t="str">
        <f>IF(Q39="","",VLOOKUP(Q39,LISTAS!$F$5:$H$301,2,0))</f>
        <v/>
      </c>
      <c r="S39" s="13" t="str">
        <f>IF(Q39="","",VLOOKUP(Q39,LISTAS!$F$5:$I$301,4,0))</f>
        <v/>
      </c>
      <c r="T39" s="13" t="str">
        <f t="shared" si="0"/>
        <v/>
      </c>
      <c r="U39" s="13" t="str">
        <f t="shared" si="2"/>
        <v/>
      </c>
    </row>
    <row r="40" spans="2:21" ht="18" customHeight="1" x14ac:dyDescent="0.25">
      <c r="B40" s="113">
        <v>7</v>
      </c>
      <c r="C40" s="69" t="s">
        <v>212</v>
      </c>
      <c r="D40" s="114">
        <v>1</v>
      </c>
      <c r="E40" s="44">
        <f>IF(D40&lt;&gt;"",D40,"")</f>
        <v>1</v>
      </c>
      <c r="F40" s="39" t="str">
        <f>IF(D40&lt;&gt;"",IF(C40="","",C40),"")</f>
        <v>GIOVANNA CIPOLA ALVES</v>
      </c>
      <c r="G40" s="39" t="str">
        <f>VLOOKUP(G38,E38:F40,2,0)</f>
        <v/>
      </c>
      <c r="H40" s="39"/>
      <c r="I40" s="39"/>
      <c r="J40" s="39"/>
      <c r="K40" s="39"/>
      <c r="L40" s="14"/>
      <c r="O40" s="11"/>
      <c r="P40" s="12"/>
      <c r="Q40" s="13"/>
      <c r="R40" s="13" t="str">
        <f>IF(Q40="","",VLOOKUP(Q40,LISTAS!$F$5:$H$301,2,0))</f>
        <v/>
      </c>
      <c r="S40" s="13" t="str">
        <f>IF(Q40="","",VLOOKUP(Q40,LISTAS!$F$5:$I$301,4,0))</f>
        <v/>
      </c>
      <c r="T40" s="13" t="str">
        <f t="shared" si="0"/>
        <v/>
      </c>
      <c r="U40" s="13" t="str">
        <f t="shared" si="2"/>
        <v/>
      </c>
    </row>
    <row r="41" spans="2:21" ht="18" customHeight="1" thickBot="1" x14ac:dyDescent="0.3">
      <c r="B41" s="113"/>
      <c r="C41" s="68" t="str">
        <f>IF(C40="","",VLOOKUP(C40,LISTAS!$F$5:$H$301,2,0))</f>
        <v>COLÉGIO ARBOS - SÃO CAETANO DO SUL</v>
      </c>
      <c r="D41" s="115"/>
      <c r="E41" s="39"/>
      <c r="F41" s="39"/>
      <c r="G41" s="39"/>
      <c r="H41" s="39"/>
      <c r="I41" s="39"/>
      <c r="J41" s="39"/>
      <c r="K41" s="39"/>
      <c r="L41" s="53"/>
      <c r="O41" s="11"/>
      <c r="P41" s="12"/>
      <c r="Q41" s="13"/>
      <c r="R41" s="13" t="str">
        <f>IF(Q41="","",VLOOKUP(Q41,LISTAS!$F$5:$H$301,2,0))</f>
        <v/>
      </c>
      <c r="S41" s="13" t="str">
        <f>IF(Q41="","",VLOOKUP(Q41,LISTAS!$F$5:$I$301,4,0))</f>
        <v/>
      </c>
      <c r="T41" s="13" t="str">
        <f t="shared" si="0"/>
        <v/>
      </c>
      <c r="U41" s="13" t="str">
        <f t="shared" si="2"/>
        <v/>
      </c>
    </row>
    <row r="42" spans="2:21" ht="18" customHeight="1" x14ac:dyDescent="0.25">
      <c r="B42" s="57"/>
      <c r="C42" s="39"/>
      <c r="D42" s="39"/>
      <c r="E42" s="39"/>
      <c r="F42" s="39"/>
      <c r="G42" s="39"/>
      <c r="H42" s="39"/>
      <c r="I42" s="39"/>
      <c r="J42" s="39"/>
      <c r="K42" s="39"/>
      <c r="L42" s="53"/>
      <c r="O42" s="11"/>
      <c r="P42" s="12"/>
      <c r="Q42" s="13"/>
      <c r="R42" s="13" t="str">
        <f>IF(Q42="","",VLOOKUP(Q42,LISTAS!$F$5:$H$301,2,0))</f>
        <v/>
      </c>
      <c r="S42" s="13" t="str">
        <f>IF(Q42="","",VLOOKUP(Q42,LISTAS!$F$5:$I$301,4,0))</f>
        <v/>
      </c>
      <c r="T42" s="13" t="str">
        <f t="shared" si="0"/>
        <v/>
      </c>
      <c r="U42" s="13" t="str">
        <f t="shared" si="2"/>
        <v/>
      </c>
    </row>
    <row r="43" spans="2:21" ht="18" customHeight="1" x14ac:dyDescent="0.25">
      <c r="B43" s="58"/>
      <c r="C43" s="18"/>
      <c r="D43" s="18"/>
      <c r="E43" s="18"/>
      <c r="F43" s="18"/>
      <c r="G43" s="18"/>
      <c r="H43" s="18"/>
      <c r="I43" s="18"/>
      <c r="J43" s="18"/>
      <c r="K43" s="18"/>
      <c r="L43" s="18"/>
    </row>
    <row r="44" spans="2:21" ht="18" customHeight="1" x14ac:dyDescent="0.25">
      <c r="B44" s="58"/>
      <c r="C44" s="18"/>
      <c r="D44" s="18"/>
      <c r="E44" s="18"/>
      <c r="F44" s="18"/>
      <c r="G44" s="18"/>
      <c r="H44" s="18"/>
      <c r="I44" s="18"/>
      <c r="J44" s="18"/>
      <c r="K44" s="18"/>
      <c r="L44" s="18"/>
    </row>
    <row r="45" spans="2:21" ht="30" customHeight="1" x14ac:dyDescent="0.25">
      <c r="B45" s="126" t="s">
        <v>20</v>
      </c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O45" s="126" t="s">
        <v>4</v>
      </c>
      <c r="P45" s="126"/>
      <c r="Q45" s="126"/>
      <c r="R45" s="126"/>
      <c r="S45" s="126"/>
      <c r="T45" s="126"/>
      <c r="U45" s="126"/>
    </row>
    <row r="46" spans="2:21" ht="28.5" customHeight="1" thickBot="1" x14ac:dyDescent="0.3">
      <c r="B46" s="56"/>
      <c r="C46" s="39"/>
      <c r="D46" s="54"/>
      <c r="E46" s="54"/>
      <c r="F46" s="54"/>
      <c r="G46" s="7"/>
      <c r="H46" s="7"/>
      <c r="I46" s="7"/>
      <c r="J46" s="7"/>
      <c r="K46" s="7"/>
      <c r="L46" s="8"/>
      <c r="O46" s="124" t="s">
        <v>3</v>
      </c>
      <c r="P46" s="125"/>
      <c r="Q46" s="9" t="s">
        <v>15</v>
      </c>
      <c r="R46" s="9" t="s">
        <v>0</v>
      </c>
      <c r="S46" s="9" t="s">
        <v>16</v>
      </c>
      <c r="T46" s="9" t="s">
        <v>17</v>
      </c>
      <c r="U46" s="9" t="s">
        <v>18</v>
      </c>
    </row>
    <row r="47" spans="2:21" ht="18" customHeight="1" x14ac:dyDescent="0.25">
      <c r="B47" s="116">
        <v>9</v>
      </c>
      <c r="C47" s="70"/>
      <c r="D47" s="114">
        <v>0</v>
      </c>
      <c r="E47" s="39">
        <f>IF(D47&lt;&gt;"",D47,"")</f>
        <v>0</v>
      </c>
      <c r="F47" s="39" t="str">
        <f>IF(D47&lt;&gt;"",IF(C47="","",C47),"")</f>
        <v/>
      </c>
      <c r="G47" s="39">
        <f>IF(E47&lt;&gt;"",IF(E49&lt;&gt;"",SMALL(E47:F49,1),""),"")</f>
        <v>0</v>
      </c>
      <c r="H47" s="10"/>
      <c r="I47" s="10"/>
      <c r="J47" s="10"/>
      <c r="K47" s="10"/>
      <c r="L47" s="14"/>
      <c r="O47" s="11" t="str">
        <f>IF(Q47&lt;&gt;"",1,"")</f>
        <v/>
      </c>
      <c r="P47" s="12" t="str">
        <f>IF(O47&lt;&gt;"","LUGAR","")</f>
        <v/>
      </c>
      <c r="Q47" s="13" t="str">
        <f>IF(L62&lt;&gt;"",IF(L64&lt;&gt;"",IF(L62=L64,"",IF(L62&gt;L64,K62,K64)),""),"")</f>
        <v/>
      </c>
      <c r="R47" s="13" t="str">
        <f>IF(Q47="","",VLOOKUP(Q47,LISTAS!$F$5:$H$301,2,0))</f>
        <v/>
      </c>
      <c r="S47" s="13" t="str">
        <f>IF(Q47="","",VLOOKUP(Q47,LISTAS!$F$5:$I$301,4,0))</f>
        <v/>
      </c>
      <c r="T47" s="13" t="str">
        <f>IF(O47="","",IF(O47=1,180,IF(O47=2,170,IF(O47=3,150,IF(O47=4,140,IF(O47=5,135,IF(O47=6,130,IF(O47=7,120,IF(O47=8,110,IF(O47=9,105,IF(O47=10,105,IF(O47=11,105,IF(O47=12,105,IF(O47=13,105,IF(O47=14,105,IF(O47=15,105,IF(O47=16,105,IF(O47&gt;16,"",""))))))))))))))))))</f>
        <v/>
      </c>
      <c r="U47" s="13" t="str">
        <f>IF(O47="","",IF($R$5="NÃO","",IF(O47=1,180,IF(O47=2,170,IF(O47=3,150,IF(O47=4,140,IF(O47=5,135,IF(O47=6,130,IF(O47=7,120,IF(O47=8,110,IF(O47=9,105,IF(O47=10,105,IF(O47=11,105,IF(O47=12,105,IF(O47=13,105,IF(O47=14,105,IF(O47=15,105,IF(O47=16,105,IF(O47&gt;16,"","")))))))))))))))))))</f>
        <v/>
      </c>
    </row>
    <row r="48" spans="2:21" ht="18" customHeight="1" thickBot="1" x14ac:dyDescent="0.3">
      <c r="B48" s="116"/>
      <c r="C48" s="71" t="str">
        <f>IF(C47="","",VLOOKUP(C47,LISTAS!$F$5:$H$301,2,0))</f>
        <v/>
      </c>
      <c r="D48" s="115"/>
      <c r="E48" s="39"/>
      <c r="F48" s="39"/>
      <c r="G48" s="39"/>
      <c r="H48" s="10"/>
      <c r="I48" s="10"/>
      <c r="J48" s="10"/>
      <c r="K48" s="10"/>
      <c r="L48" s="14"/>
      <c r="O48" s="11" t="str">
        <f>IF(Q48&lt;&gt;"",1+COUNTIF(O47,"1"),"")</f>
        <v/>
      </c>
      <c r="P48" s="12" t="str">
        <f t="shared" ref="P48:P62" si="3">IF(O48&lt;&gt;"","LUGAR","")</f>
        <v/>
      </c>
      <c r="Q48" s="13" t="str">
        <f>IF(L62&lt;&gt;"",IF(L64&lt;&gt;"",IF(L62=L64,"",IF(L62&lt;L64,K62,K64)),""),"")</f>
        <v/>
      </c>
      <c r="R48" s="13" t="str">
        <f>IF(Q48="","",VLOOKUP(Q48,LISTAS!$F$5:$H$301,2,0))</f>
        <v/>
      </c>
      <c r="S48" s="13" t="str">
        <f>IF(Q48="","",VLOOKUP(Q48,LISTAS!$F$5:$I$301,4,0))</f>
        <v/>
      </c>
      <c r="T48" s="13" t="str">
        <f t="shared" ref="T48:T62" si="4">IF(O48="","",IF(O48=1,180,IF(O48=2,170,IF(O48=3,150,IF(O48=4,140,IF(O48=5,135,IF(O48=6,130,IF(O48=7,120,IF(O48=8,110,IF(O48=9,105,IF(O48=10,105,IF(O48=11,105,IF(O48=12,105,IF(O48=13,105,IF(O48=14,105,IF(O48=15,105,IF(O48=16,105,IF(O48&gt;16,"",""))))))))))))))))))</f>
        <v/>
      </c>
      <c r="U48" s="13" t="str">
        <f t="shared" ref="U48:U62" si="5">IF(O48="","",IF($R$5="NÃO","",IF(O48=1,180,IF(O48=2,170,IF(O48=3,150,IF(O48=4,140,IF(O48=5,135,IF(O48=6,130,IF(O48=7,120,IF(O48=8,110,IF(O48=9,105,IF(O48=10,105,IF(O48=11,105,IF(O48=12,105,IF(O48=13,105,IF(O48=14,105,IF(O48=15,105,IF(O48=16,105,IF(O48&gt;16,"","")))))))))))))))))))</f>
        <v/>
      </c>
    </row>
    <row r="49" spans="2:21" ht="18" customHeight="1" x14ac:dyDescent="0.25">
      <c r="B49" s="113">
        <v>16</v>
      </c>
      <c r="C49" s="70"/>
      <c r="D49" s="114">
        <v>0</v>
      </c>
      <c r="E49" s="40">
        <f>IF(D49&lt;&gt;"",D49,"")</f>
        <v>0</v>
      </c>
      <c r="F49" s="39" t="str">
        <f>IF(D49&lt;&gt;"",IF(C49="","",C49),"")</f>
        <v/>
      </c>
      <c r="G49" s="39" t="str">
        <f>VLOOKUP(G47,E47:F49,2,0)</f>
        <v/>
      </c>
      <c r="H49" s="10"/>
      <c r="I49" s="10"/>
      <c r="J49" s="10"/>
      <c r="K49" s="10"/>
      <c r="L49" s="14"/>
      <c r="O49" s="11" t="str">
        <f>IF(Q49&lt;&gt;"",1+COUNTIF(O47:O48,"1")+COUNTIF(O47:O48,"2"),"")</f>
        <v/>
      </c>
      <c r="P49" s="12" t="str">
        <f t="shared" si="3"/>
        <v/>
      </c>
      <c r="Q49" s="17" t="str">
        <f>IF(Q47&lt;&gt;"",IF(G52=Q47,G54,IF(G54=Q47,G52,IF(G72=Q47,G74,IF(G74=Q47,G72)))),"")</f>
        <v/>
      </c>
      <c r="R49" s="13" t="str">
        <f>IF(Q49="","",VLOOKUP(Q49,LISTAS!$F$5:$H$301,2,0))</f>
        <v/>
      </c>
      <c r="S49" s="13" t="str">
        <f>IF(Q49="","",VLOOKUP(Q49,LISTAS!$F$5:$I$301,4,0))</f>
        <v/>
      </c>
      <c r="T49" s="13" t="str">
        <f t="shared" si="4"/>
        <v/>
      </c>
      <c r="U49" s="13" t="str">
        <f t="shared" si="5"/>
        <v/>
      </c>
    </row>
    <row r="50" spans="2:21" ht="18" customHeight="1" thickBot="1" x14ac:dyDescent="0.3">
      <c r="B50" s="113"/>
      <c r="C50" s="71" t="str">
        <f>IF(C49="","",VLOOKUP(C49,LISTAS!$F$5:$H$301,2,0))</f>
        <v/>
      </c>
      <c r="D50" s="115"/>
      <c r="E50" s="41"/>
      <c r="F50" s="39"/>
      <c r="G50" s="39"/>
      <c r="H50" s="10"/>
      <c r="I50" s="10"/>
      <c r="J50" s="10"/>
      <c r="K50" s="10"/>
      <c r="L50" s="14"/>
      <c r="O50" s="11" t="str">
        <f>IF(Q50&lt;&gt;"",1+COUNTIF(O47:O49,"1")+COUNTIF(O47:O49,"2")+COUNTIF(O47:O49,"3"),"")</f>
        <v/>
      </c>
      <c r="P50" s="12" t="str">
        <f t="shared" si="3"/>
        <v/>
      </c>
      <c r="Q50" s="17" t="str">
        <f>IF(Q48&lt;&gt;"",IF(G52=Q48,G54,IF(G54=Q48,G52,IF(G72=Q48,G74,IF(G74=Q48,G72)))),"")</f>
        <v/>
      </c>
      <c r="R50" s="13" t="str">
        <f>IF(Q50="","",VLOOKUP(Q50,LISTAS!$F$5:$H$301,2,0))</f>
        <v/>
      </c>
      <c r="S50" s="13" t="str">
        <f>IF(Q50="","",VLOOKUP(Q50,LISTAS!$F$5:$I$301,4,0))</f>
        <v/>
      </c>
      <c r="T50" s="13" t="str">
        <f t="shared" si="4"/>
        <v/>
      </c>
      <c r="U50" s="13" t="str">
        <f t="shared" si="5"/>
        <v/>
      </c>
    </row>
    <row r="51" spans="2:21" ht="18" customHeight="1" thickBot="1" x14ac:dyDescent="0.3">
      <c r="B51" s="57"/>
      <c r="C51" s="39"/>
      <c r="D51" s="39"/>
      <c r="E51" s="41"/>
      <c r="F51" s="39"/>
      <c r="G51" s="39"/>
      <c r="H51" s="10"/>
      <c r="I51" s="10"/>
      <c r="J51" s="10"/>
      <c r="K51" s="10"/>
      <c r="L51" s="14"/>
      <c r="O51" s="11" t="str">
        <f>IF(Q51&lt;&gt;"",1+COUNTIF(O47:O50,"1")+COUNTIF(O47:O50,"2")+COUNTIF(O47:O50,"3")+COUNTIF(O47:O50,"4"),"")</f>
        <v/>
      </c>
      <c r="P51" s="12" t="str">
        <f t="shared" si="3"/>
        <v/>
      </c>
      <c r="Q51" s="17" t="str">
        <f>IF(Q47&lt;&gt;"",IF(C47=Q47,C49,IF(C49=Q47,C47,IF(C57=Q47,C59,IF(C59=Q47,C57,IF(C67=Q47,C69,IF(C69=Q47,C67,IF(C77=Q47,C79,IF(C79=Q47,C77)))))))),"")</f>
        <v/>
      </c>
      <c r="R51" s="13" t="str">
        <f>IF(Q51="","",VLOOKUP(Q51,LISTAS!$F$5:$H$301,2,0))</f>
        <v/>
      </c>
      <c r="S51" s="13" t="str">
        <f>IF(Q51="","",VLOOKUP(Q51,LISTAS!$F$5:$I$301,4,0))</f>
        <v/>
      </c>
      <c r="T51" s="13" t="str">
        <f t="shared" si="4"/>
        <v/>
      </c>
      <c r="U51" s="13" t="str">
        <f t="shared" si="5"/>
        <v/>
      </c>
    </row>
    <row r="52" spans="2:21" ht="18" customHeight="1" x14ac:dyDescent="0.25">
      <c r="B52" s="57"/>
      <c r="C52" s="39"/>
      <c r="D52" s="39"/>
      <c r="E52" s="41"/>
      <c r="F52" s="39"/>
      <c r="G52" s="70" t="str">
        <f>IF(D47&lt;&gt;"",IF(D49&lt;&gt;"",IF(D47=D49,"",IF(D47&gt;D49,C47,C49)),""),"")</f>
        <v/>
      </c>
      <c r="H52" s="114">
        <v>0</v>
      </c>
      <c r="I52" s="39">
        <f>IF(H52&lt;&gt;"",H52,"")</f>
        <v>0</v>
      </c>
      <c r="J52" s="39" t="str">
        <f>IF(H52&lt;&gt;"",IF(G52="","",G52),"")</f>
        <v/>
      </c>
      <c r="K52" s="39">
        <f>IF(I52&lt;&gt;"",IF(I54&lt;&gt;"",SMALL(I52:J54,1),""),"")</f>
        <v>0</v>
      </c>
      <c r="L52" s="14"/>
      <c r="N52" s="19"/>
      <c r="O52" s="11" t="str">
        <f>IF(Q52&lt;&gt;"",1+COUNTIF(O47:O51,"1")+COUNTIF(O47:O51,"2")+COUNTIF(O47:O51,"3")+COUNTIF(O47:O51,"4")+COUNTIF(O47:O51,"5"),"")</f>
        <v/>
      </c>
      <c r="P52" s="12" t="str">
        <f t="shared" si="3"/>
        <v/>
      </c>
      <c r="Q52" s="17" t="str">
        <f>IF(Q48&lt;&gt;"",IF(C47=Q48,C49,IF(C49=Q48,C47,IF(C57=Q48,C59,IF(C59=Q48,C57,IF(C67=Q48,C69,IF(C69=Q48,C67,IF(C77=Q48,C79,IF(C79=Q48,C77)))))))),"")</f>
        <v/>
      </c>
      <c r="R52" s="13" t="str">
        <f>IF(Q52="","",VLOOKUP(Q52,LISTAS!$F$5:$H$301,2,0))</f>
        <v/>
      </c>
      <c r="S52" s="13" t="str">
        <f>IF(Q52="","",VLOOKUP(Q52,LISTAS!$F$5:$I$301,4,0))</f>
        <v/>
      </c>
      <c r="T52" s="13" t="str">
        <f t="shared" si="4"/>
        <v/>
      </c>
      <c r="U52" s="13" t="str">
        <f t="shared" si="5"/>
        <v/>
      </c>
    </row>
    <row r="53" spans="2:21" ht="18" customHeight="1" thickBot="1" x14ac:dyDescent="0.3">
      <c r="B53" s="57"/>
      <c r="C53" s="39"/>
      <c r="D53" s="39"/>
      <c r="E53" s="41"/>
      <c r="F53" s="39"/>
      <c r="G53" s="71" t="str">
        <f>IF(G52="","",VLOOKUP(G52,LISTAS!$F$5:$H$301,2,0))</f>
        <v/>
      </c>
      <c r="H53" s="115"/>
      <c r="I53" s="39"/>
      <c r="J53" s="39"/>
      <c r="K53" s="39"/>
      <c r="L53" s="14"/>
      <c r="N53" s="19"/>
      <c r="O53" s="11" t="str">
        <f>IF(Q53&lt;&gt;"",1+COUNTIF(O47:O52,"1")+COUNTIF(O47:O52,"2")+COUNTIF(O47:O52,"3")+COUNTIF(O47:O52,"4")+COUNTIF(O47:O52,"5")+COUNTIF(O47:O52,"6"),"")</f>
        <v/>
      </c>
      <c r="P53" s="12" t="str">
        <f t="shared" si="3"/>
        <v/>
      </c>
      <c r="Q53" s="17" t="str">
        <f>IF(Q49&lt;&gt;"",IF(C47=Q49,C49,IF(C49=Q49,C47,IF(C57=Q49,C59,IF(C59=Q49,C57,IF(C67=Q49,C69,IF(C69=Q49,C67,IF(C77=Q49,C79,IF(C79=Q49,C77)))))))),"")</f>
        <v/>
      </c>
      <c r="R53" s="13" t="str">
        <f>IF(Q53="","",VLOOKUP(Q53,LISTAS!$F$5:$H$301,2,0))</f>
        <v/>
      </c>
      <c r="S53" s="13" t="str">
        <f>IF(Q53="","",VLOOKUP(Q53,LISTAS!$F$5:$I$301,4,0))</f>
        <v/>
      </c>
      <c r="T53" s="13" t="str">
        <f t="shared" si="4"/>
        <v/>
      </c>
      <c r="U53" s="13" t="str">
        <f t="shared" si="5"/>
        <v/>
      </c>
    </row>
    <row r="54" spans="2:21" ht="18" customHeight="1" x14ac:dyDescent="0.25">
      <c r="B54" s="57"/>
      <c r="C54" s="39"/>
      <c r="D54" s="39"/>
      <c r="E54" s="41"/>
      <c r="F54" s="42"/>
      <c r="G54" s="70" t="str">
        <f>IF(D57&lt;&gt;"",IF(D59&lt;&gt;"",IF(D57=D59,"",IF(D57&gt;D59,C57,C59)),""),"")</f>
        <v/>
      </c>
      <c r="H54" s="114">
        <v>0</v>
      </c>
      <c r="I54" s="40">
        <f>IF(H54&lt;&gt;"",H54,"")</f>
        <v>0</v>
      </c>
      <c r="J54" s="39" t="str">
        <f>IF(H54&lt;&gt;"",IF(G54="","",G54),"")</f>
        <v/>
      </c>
      <c r="K54" s="39" t="str">
        <f>VLOOKUP(K52,I52:J54,2,0)</f>
        <v/>
      </c>
      <c r="L54" s="14"/>
      <c r="M54" s="16"/>
      <c r="O54" s="11" t="str">
        <f>IF(Q54&lt;&gt;"",1+COUNTIF(O47:O53,"1")+COUNTIF(O47:O53,"2")+COUNTIF(O47:O53,"3")+COUNTIF(O47:O53,"4")+COUNTIF(O47:O53,"5")+COUNTIF(O47:O53,"6")+COUNTIF(O47:O53,"7"),"")</f>
        <v/>
      </c>
      <c r="P54" s="12" t="str">
        <f t="shared" si="3"/>
        <v/>
      </c>
      <c r="Q54" s="17" t="str">
        <f>IF(Q50&lt;&gt;"",IF(C47=Q50,C49,IF(C49=Q50,C47,IF(C57=Q50,C59,IF(C59=Q50,C57,IF(C67=Q50,C69,IF(C69=Q50,C67,IF(C77=Q50,C79,IF(C79=Q50,C77)))))))),"")</f>
        <v/>
      </c>
      <c r="R54" s="13" t="str">
        <f>IF(Q54="","",VLOOKUP(Q54,LISTAS!$F$5:$H$301,2,0))</f>
        <v/>
      </c>
      <c r="S54" s="13" t="str">
        <f>IF(Q54="","",VLOOKUP(Q54,LISTAS!$F$5:$I$301,4,0))</f>
        <v/>
      </c>
      <c r="T54" s="13" t="str">
        <f t="shared" si="4"/>
        <v/>
      </c>
      <c r="U54" s="13" t="str">
        <f t="shared" si="5"/>
        <v/>
      </c>
    </row>
    <row r="55" spans="2:21" ht="18" customHeight="1" thickBot="1" x14ac:dyDescent="0.3">
      <c r="B55" s="57"/>
      <c r="C55" s="39"/>
      <c r="D55" s="39"/>
      <c r="E55" s="41"/>
      <c r="F55" s="39"/>
      <c r="G55" s="71" t="str">
        <f>IF(G54="","",VLOOKUP(G54,LISTAS!$F$5:$H$301,2,0))</f>
        <v/>
      </c>
      <c r="H55" s="115"/>
      <c r="I55" s="41"/>
      <c r="J55" s="39"/>
      <c r="K55" s="39"/>
      <c r="L55" s="14"/>
      <c r="M55" s="16"/>
      <c r="O55" s="11" t="str">
        <f>IF(Q55&lt;&gt;"",1+COUNTIF(O47:O54,"1")+COUNTIF(O47:O54,"2")+COUNTIF(O47:O54,"3")+COUNTIF(O47:O54,"4")+COUNTIF(O47:O54,"5")+COUNTIF(O47:O54,"6")+COUNTIF(O47:O54,"7")+COUNTIF(O47:O54,"8"),"")</f>
        <v/>
      </c>
      <c r="P55" s="12" t="str">
        <f t="shared" si="3"/>
        <v/>
      </c>
      <c r="Q55" s="17"/>
      <c r="R55" s="13" t="str">
        <f>IF(Q55="","",VLOOKUP(Q55,LISTAS!$F$5:$H$301,2,0))</f>
        <v/>
      </c>
      <c r="S55" s="13" t="str">
        <f>IF(Q55="","",VLOOKUP(Q55,LISTAS!$F$5:$I$301,4,0))</f>
        <v/>
      </c>
      <c r="T55" s="13" t="str">
        <f t="shared" si="4"/>
        <v/>
      </c>
      <c r="U55" s="13" t="str">
        <f t="shared" si="5"/>
        <v/>
      </c>
    </row>
    <row r="56" spans="2:21" ht="18" customHeight="1" thickBot="1" x14ac:dyDescent="0.3">
      <c r="B56" s="57"/>
      <c r="C56" s="39"/>
      <c r="D56" s="39"/>
      <c r="E56" s="41"/>
      <c r="F56" s="39"/>
      <c r="G56" s="10"/>
      <c r="H56" s="10"/>
      <c r="I56" s="41"/>
      <c r="J56" s="39"/>
      <c r="K56" s="39"/>
      <c r="L56" s="14"/>
      <c r="M56" s="16"/>
      <c r="O56" s="11" t="str">
        <f>IF(Q56&lt;&gt;"",1+COUNTIF(O47:O55,"1")+COUNTIF(O47:O55,"2")+COUNTIF(O47:O55,"3")+COUNTIF(O47:O55,"4")+COUNTIF(O47:O55,"5")+COUNTIF(O47:O55,"6")+COUNTIF(O47:O55,"7")+COUNTIF(O47:O55,"8")+COUNTIF(O47:O55,"9"),"")</f>
        <v/>
      </c>
      <c r="P56" s="12" t="str">
        <f t="shared" si="3"/>
        <v/>
      </c>
      <c r="Q56" s="17"/>
      <c r="R56" s="13" t="str">
        <f>IF(Q56="","",VLOOKUP(Q56,LISTAS!$F$5:$H$301,2,0))</f>
        <v/>
      </c>
      <c r="S56" s="13" t="str">
        <f>IF(Q56="","",VLOOKUP(Q56,LISTAS!$F$5:$I$301,4,0))</f>
        <v/>
      </c>
      <c r="T56" s="13" t="str">
        <f t="shared" si="4"/>
        <v/>
      </c>
      <c r="U56" s="13" t="str">
        <f t="shared" si="5"/>
        <v/>
      </c>
    </row>
    <row r="57" spans="2:21" ht="18" customHeight="1" x14ac:dyDescent="0.25">
      <c r="B57" s="113">
        <v>12</v>
      </c>
      <c r="C57" s="70"/>
      <c r="D57" s="114">
        <v>0</v>
      </c>
      <c r="E57" s="43">
        <f>IF(D57&lt;&gt;"",D57,"")</f>
        <v>0</v>
      </c>
      <c r="F57" s="39" t="str">
        <f>IF(D57&lt;&gt;"",IF(C57="","",C57),"")</f>
        <v/>
      </c>
      <c r="G57" s="39">
        <f>IF(E57&lt;&gt;"",IF(E59&lt;&gt;"",SMALL(E57:F59,1),""),"")</f>
        <v>0</v>
      </c>
      <c r="H57" s="10"/>
      <c r="I57" s="15"/>
      <c r="J57" s="10"/>
      <c r="K57" s="10"/>
      <c r="L57" s="14"/>
      <c r="M57" s="16"/>
      <c r="O57" s="11" t="str">
        <f>IF(Q57&lt;&gt;"",1+COUNTIF(O47:O56,"1")+COUNTIF(O47:O56,"2")+COUNTIF(O47:O56,"3")+COUNTIF(O47:O56,"4")+COUNTIF(O47:O56,"5")+COUNTIF(O47:O56,"6")+COUNTIF(O47:O56,"7")+COUNTIF(O47:O56,"8")+COUNTIF(O47:O56,"9")+COUNTIF(O47:O56,"10"),"")</f>
        <v/>
      </c>
      <c r="P57" s="12" t="str">
        <f t="shared" si="3"/>
        <v/>
      </c>
      <c r="Q57" s="17"/>
      <c r="R57" s="13" t="str">
        <f>IF(Q57="","",VLOOKUP(Q57,LISTAS!$F$5:$H$301,2,0))</f>
        <v/>
      </c>
      <c r="S57" s="13" t="str">
        <f>IF(Q57="","",VLOOKUP(Q57,LISTAS!$F$5:$I$301,4,0))</f>
        <v/>
      </c>
      <c r="T57" s="13" t="str">
        <f t="shared" si="4"/>
        <v/>
      </c>
      <c r="U57" s="13" t="str">
        <f t="shared" si="5"/>
        <v/>
      </c>
    </row>
    <row r="58" spans="2:21" ht="18" customHeight="1" thickBot="1" x14ac:dyDescent="0.3">
      <c r="B58" s="113"/>
      <c r="C58" s="71" t="str">
        <f>IF(C57="","",VLOOKUP(C57,LISTAS!$F$5:$H$301,2,0))</f>
        <v/>
      </c>
      <c r="D58" s="115"/>
      <c r="E58" s="44"/>
      <c r="F58" s="39"/>
      <c r="G58" s="39"/>
      <c r="H58" s="10"/>
      <c r="I58" s="15"/>
      <c r="J58" s="10"/>
      <c r="K58" s="10"/>
      <c r="L58" s="14"/>
      <c r="M58" s="16"/>
      <c r="O58" s="11" t="str">
        <f>IF(Q58&lt;&gt;"",1+COUNTIF(O47:O57,"1")+COUNTIF(O47:O57,"2")+COUNTIF(O47:O57,"3")+COUNTIF(O47:O57,"4")+COUNTIF(O47:O57,"5")+COUNTIF(O47:O57,"6")+COUNTIF(O47:O57,"7")+COUNTIF(O47:O57,"8")+COUNTIF(O47:O57,"9")+COUNTIF(O47:O57,"10")+COUNTIF(O47:O57,"11"),"")</f>
        <v/>
      </c>
      <c r="P58" s="12" t="str">
        <f t="shared" si="3"/>
        <v/>
      </c>
      <c r="Q58" s="17"/>
      <c r="R58" s="13" t="str">
        <f>IF(Q58="","",VLOOKUP(Q58,LISTAS!$F$5:$H$301,2,0))</f>
        <v/>
      </c>
      <c r="S58" s="13" t="str">
        <f>IF(Q58="","",VLOOKUP(Q58,LISTAS!$F$5:$I$301,4,0))</f>
        <v/>
      </c>
      <c r="T58" s="13" t="str">
        <f t="shared" si="4"/>
        <v/>
      </c>
      <c r="U58" s="13" t="str">
        <f t="shared" si="5"/>
        <v/>
      </c>
    </row>
    <row r="59" spans="2:21" ht="18" customHeight="1" x14ac:dyDescent="0.25">
      <c r="B59" s="113">
        <v>13</v>
      </c>
      <c r="C59" s="70"/>
      <c r="D59" s="114">
        <v>0</v>
      </c>
      <c r="E59" s="44">
        <f>IF(D59&lt;&gt;"",D59,"")</f>
        <v>0</v>
      </c>
      <c r="F59" s="39" t="str">
        <f>IF(D59&lt;&gt;"",IF(C59="","",C59),"")</f>
        <v/>
      </c>
      <c r="G59" s="39" t="str">
        <f>VLOOKUP(G57,E57:F59,2,0)</f>
        <v/>
      </c>
      <c r="H59" s="10"/>
      <c r="I59" s="15"/>
      <c r="J59" s="10"/>
      <c r="K59" s="10"/>
      <c r="L59" s="14"/>
      <c r="O59" s="11" t="str">
        <f>IF(Q59&lt;&gt;"",1+COUNTIF(O47:O58,"1")+COUNTIF(O47:O58,"2")+COUNTIF(O47:O58,"3")+COUNTIF(O47:O58,"4")+COUNTIF(O47:O58,"5")+COUNTIF(O47:O58,"6")+COUNTIF(O47:O58,"7")+COUNTIF(O47:O58,"8")+COUNTIF(O47:O58,"9")+COUNTIF(O47:O58,"10")+COUNTIF(O47:O58,"11")+COUNTIF(O47:O58,"12"),"")</f>
        <v/>
      </c>
      <c r="P59" s="12" t="str">
        <f t="shared" si="3"/>
        <v/>
      </c>
      <c r="Q59" s="17"/>
      <c r="R59" s="13" t="str">
        <f>IF(Q59="","",VLOOKUP(Q59,LISTAS!$F$5:$H$301,2,0))</f>
        <v/>
      </c>
      <c r="S59" s="13" t="str">
        <f>IF(Q59="","",VLOOKUP(Q59,LISTAS!$F$5:$I$301,4,0))</f>
        <v/>
      </c>
      <c r="T59" s="13" t="str">
        <f t="shared" si="4"/>
        <v/>
      </c>
      <c r="U59" s="13" t="str">
        <f t="shared" si="5"/>
        <v/>
      </c>
    </row>
    <row r="60" spans="2:21" ht="18" customHeight="1" thickBot="1" x14ac:dyDescent="0.3">
      <c r="B60" s="113"/>
      <c r="C60" s="71" t="str">
        <f>IF(C59="","",VLOOKUP(C59,LISTAS!$F$5:$H$301,2,0))</f>
        <v/>
      </c>
      <c r="D60" s="115"/>
      <c r="E60" s="39"/>
      <c r="F60" s="39"/>
      <c r="G60" s="39"/>
      <c r="H60" s="10"/>
      <c r="I60" s="15"/>
      <c r="J60" s="10"/>
      <c r="K60" s="10"/>
      <c r="L60" s="14"/>
      <c r="O60" s="11" t="str">
        <f>IF(Q60&lt;&gt;"",1+COUNTIF(O47:O59,"1")+COUNTIF(O47:O59,"2")+COUNTIF(O47:O59,"3")+COUNTIF(O47:O59,"4")+COUNTIF(O47:O59,"5")+COUNTIF(O47:O59,"6")+COUNTIF(O47:O59,"7")+COUNTIF(O47:O59,"8")+COUNTIF(O47:O59,"9")+COUNTIF(O47:O59,"10")+COUNTIF(O47:O59,"11")+COUNTIF(O47:O59,"12")+COUNTIF(O47:O59,"13"),"")</f>
        <v/>
      </c>
      <c r="P60" s="12" t="str">
        <f t="shared" si="3"/>
        <v/>
      </c>
      <c r="Q60" s="17"/>
      <c r="R60" s="13" t="str">
        <f>IF(Q60="","",VLOOKUP(Q60,LISTAS!$F$5:$H$301,2,0))</f>
        <v/>
      </c>
      <c r="S60" s="13" t="str">
        <f>IF(Q60="","",VLOOKUP(Q60,LISTAS!$F$5:$I$301,4,0))</f>
        <v/>
      </c>
      <c r="T60" s="13" t="str">
        <f t="shared" si="4"/>
        <v/>
      </c>
      <c r="U60" s="13" t="str">
        <f t="shared" si="5"/>
        <v/>
      </c>
    </row>
    <row r="61" spans="2:21" ht="18" customHeight="1" thickBot="1" x14ac:dyDescent="0.3">
      <c r="B61" s="57"/>
      <c r="C61" s="39"/>
      <c r="D61" s="39"/>
      <c r="E61" s="39"/>
      <c r="F61" s="39"/>
      <c r="G61" s="39"/>
      <c r="H61" s="39"/>
      <c r="I61" s="41"/>
      <c r="J61" s="39"/>
      <c r="K61" s="10"/>
      <c r="L61" s="14"/>
      <c r="O61" s="11" t="str">
        <f>IF(Q61&lt;&gt;"",1+COUNTIF(O47:O60,"1")+COUNTIF(O47:O60,"2")+COUNTIF(O47:O60,"3")+COUNTIF(O47:O60,"4")+COUNTIF(O47:O60,"5")+COUNTIF(O47:O60,"6")+COUNTIF(O47:O60,"7")+COUNTIF(O47:O60,"8")+COUNTIF(O47:O60,"9")+COUNTIF(O47:O60,"10")+COUNTIF(O47:O60,"11")+COUNTIF(O47:O60,"12")+COUNTIF(O47:O60,"13")+COUNTIF(O47:O60,"14"),"")</f>
        <v/>
      </c>
      <c r="P61" s="12" t="str">
        <f t="shared" si="3"/>
        <v/>
      </c>
      <c r="Q61" s="17"/>
      <c r="R61" s="13" t="str">
        <f>IF(Q61="","",VLOOKUP(Q61,LISTAS!$F$5:$H$301,2,0))</f>
        <v/>
      </c>
      <c r="S61" s="13" t="str">
        <f>IF(Q61="","",VLOOKUP(Q61,LISTAS!$F$5:$I$301,4,0))</f>
        <v/>
      </c>
      <c r="T61" s="13" t="str">
        <f t="shared" si="4"/>
        <v/>
      </c>
      <c r="U61" s="13" t="str">
        <f t="shared" si="5"/>
        <v/>
      </c>
    </row>
    <row r="62" spans="2:21" ht="18" customHeight="1" x14ac:dyDescent="0.25">
      <c r="B62" s="57"/>
      <c r="C62" s="39"/>
      <c r="D62" s="39"/>
      <c r="E62" s="39"/>
      <c r="F62" s="39"/>
      <c r="G62" s="39"/>
      <c r="H62" s="39"/>
      <c r="I62" s="41"/>
      <c r="J62" s="39"/>
      <c r="K62" s="70" t="str">
        <f>IF(H52&lt;&gt;"",IF(H54&lt;&gt;"",IF(H52=H54,"",IF(H52&gt;H54,G52,G54)),""),"")</f>
        <v/>
      </c>
      <c r="L62" s="114">
        <v>0</v>
      </c>
      <c r="O62" s="11" t="str">
        <f>IF(Q62&lt;&gt;"",1+COUNTIF(O47:O61,"1")+COUNTIF(O47:O61,"2")+COUNTIF(O47:O61,"3")+COUNTIF(O47:O61,"4")+COUNTIF(O47:O61,"5")+COUNTIF(O47:O61,"6")+COUNTIF(O47:O61,"7")+COUNTIF(O47:O61,"8")+COUNTIF(O47:O61,"9")+COUNTIF(O47:O61,"10")+COUNTIF(O47:O61,"11")+COUNTIF(O47:O61,"12")+COUNTIF(O47:O61,"13")+COUNTIF(O47:O61,"14")+COUNTIF(O47:O61,"15"),"")</f>
        <v/>
      </c>
      <c r="P62" s="12" t="str">
        <f t="shared" si="3"/>
        <v/>
      </c>
      <c r="Q62" s="17"/>
      <c r="R62" s="13" t="str">
        <f>IF(Q62="","",VLOOKUP(Q62,LISTAS!$F$5:$H$301,2,0))</f>
        <v/>
      </c>
      <c r="S62" s="13" t="str">
        <f>IF(Q62="","",VLOOKUP(Q62,LISTAS!$F$5:$I$301,4,0))</f>
        <v/>
      </c>
      <c r="T62" s="13" t="str">
        <f t="shared" si="4"/>
        <v/>
      </c>
      <c r="U62" s="13" t="str">
        <f t="shared" si="5"/>
        <v/>
      </c>
    </row>
    <row r="63" spans="2:21" ht="18" customHeight="1" thickBot="1" x14ac:dyDescent="0.3">
      <c r="B63" s="57"/>
      <c r="C63" s="39"/>
      <c r="D63" s="39"/>
      <c r="E63" s="39"/>
      <c r="F63" s="39"/>
      <c r="G63" s="39"/>
      <c r="H63" s="39"/>
      <c r="I63" s="41"/>
      <c r="J63" s="39"/>
      <c r="K63" s="71" t="str">
        <f>IF(K62="","",VLOOKUP(K62,LISTAS!$F$5:$H$301,2,0))</f>
        <v/>
      </c>
      <c r="L63" s="115"/>
      <c r="O63" s="11"/>
      <c r="P63" s="12"/>
      <c r="Q63" s="13"/>
      <c r="R63" s="13" t="str">
        <f>IF(Q63="","",VLOOKUP(Q63,LISTAS!$F$5:$H$301,2,0))</f>
        <v/>
      </c>
      <c r="S63" s="13" t="str">
        <f>IF(Q63="","",VLOOKUP(Q63,LISTAS!$F$5:$I$301,4,0))</f>
        <v/>
      </c>
      <c r="T63" s="13"/>
      <c r="U63" s="13"/>
    </row>
    <row r="64" spans="2:21" ht="18" customHeight="1" x14ac:dyDescent="0.25">
      <c r="B64" s="57"/>
      <c r="C64" s="39"/>
      <c r="D64" s="39"/>
      <c r="E64" s="39"/>
      <c r="F64" s="39"/>
      <c r="G64" s="39"/>
      <c r="H64" s="39"/>
      <c r="I64" s="41"/>
      <c r="J64" s="42"/>
      <c r="K64" s="70" t="str">
        <f>IF(H72&lt;&gt;"",IF(H74&lt;&gt;"",IF(H72=H74,"",IF(H72&gt;H74,G72,G74)),""),"")</f>
        <v/>
      </c>
      <c r="L64" s="114">
        <v>0</v>
      </c>
      <c r="O64" s="11"/>
      <c r="P64" s="12"/>
      <c r="Q64" s="13"/>
      <c r="R64" s="13" t="str">
        <f>IF(Q64="","",VLOOKUP(Q64,LISTAS!$F$5:$H$301,2,0))</f>
        <v/>
      </c>
      <c r="S64" s="13" t="str">
        <f>IF(Q64="","",VLOOKUP(Q64,LISTAS!$F$5:$I$301,4,0))</f>
        <v/>
      </c>
      <c r="T64" s="13"/>
      <c r="U64" s="13"/>
    </row>
    <row r="65" spans="2:21" ht="18" customHeight="1" thickBot="1" x14ac:dyDescent="0.3">
      <c r="B65" s="57"/>
      <c r="C65" s="39"/>
      <c r="D65" s="39"/>
      <c r="E65" s="39"/>
      <c r="F65" s="39"/>
      <c r="G65" s="39"/>
      <c r="H65" s="39"/>
      <c r="I65" s="41"/>
      <c r="J65" s="39"/>
      <c r="K65" s="71" t="str">
        <f>IF(K64="","",VLOOKUP(K64,LISTAS!$F$5:$H$301,2,0))</f>
        <v/>
      </c>
      <c r="L65" s="115"/>
      <c r="O65" s="11"/>
      <c r="P65" s="12"/>
      <c r="Q65" s="13"/>
      <c r="R65" s="13" t="str">
        <f>IF(Q65="","",VLOOKUP(Q65,LISTAS!$F$5:$H$301,2,0))</f>
        <v/>
      </c>
      <c r="S65" s="13" t="str">
        <f>IF(Q65="","",VLOOKUP(Q65,LISTAS!$F$5:$I$301,4,0))</f>
        <v/>
      </c>
      <c r="T65" s="13"/>
      <c r="U65" s="13"/>
    </row>
    <row r="66" spans="2:21" ht="18" customHeight="1" thickBot="1" x14ac:dyDescent="0.3">
      <c r="B66" s="57"/>
      <c r="C66" s="39"/>
      <c r="D66" s="39"/>
      <c r="E66" s="39"/>
      <c r="F66" s="39"/>
      <c r="G66" s="39"/>
      <c r="H66" s="39"/>
      <c r="I66" s="41"/>
      <c r="J66" s="39"/>
      <c r="K66" s="10"/>
      <c r="L66" s="14"/>
      <c r="O66" s="11"/>
      <c r="P66" s="12"/>
      <c r="Q66" s="13"/>
      <c r="R66" s="13" t="str">
        <f>IF(Q66="","",VLOOKUP(Q66,LISTAS!$F$5:$H$301,2,0))</f>
        <v/>
      </c>
      <c r="S66" s="13" t="str">
        <f>IF(Q66="","",VLOOKUP(Q66,LISTAS!$F$5:$I$301,4,0))</f>
        <v/>
      </c>
      <c r="T66" s="13"/>
      <c r="U66" s="13"/>
    </row>
    <row r="67" spans="2:21" ht="18" customHeight="1" x14ac:dyDescent="0.25">
      <c r="B67" s="113">
        <v>11</v>
      </c>
      <c r="C67" s="70"/>
      <c r="D67" s="114">
        <v>0</v>
      </c>
      <c r="E67" s="39">
        <f>IF(D67&lt;&gt;"",D67,"")</f>
        <v>0</v>
      </c>
      <c r="F67" s="39" t="str">
        <f>IF(D67&lt;&gt;"",IF(C67="","",C67),"")</f>
        <v/>
      </c>
      <c r="G67" s="39">
        <f>IF(E67&lt;&gt;"",IF(E69&lt;&gt;"",SMALL(E67:F69,1),""),"")</f>
        <v>0</v>
      </c>
      <c r="H67" s="10"/>
      <c r="I67" s="15"/>
      <c r="J67" s="10"/>
      <c r="K67" s="10"/>
      <c r="L67" s="14"/>
      <c r="O67" s="11"/>
      <c r="P67" s="12"/>
      <c r="Q67" s="13"/>
      <c r="R67" s="13" t="str">
        <f>IF(Q67="","",VLOOKUP(Q67,LISTAS!$F$5:$H$301,2,0))</f>
        <v/>
      </c>
      <c r="S67" s="13" t="str">
        <f>IF(Q67="","",VLOOKUP(Q67,LISTAS!$F$5:$I$301,4,0))</f>
        <v/>
      </c>
      <c r="T67" s="13"/>
      <c r="U67" s="13"/>
    </row>
    <row r="68" spans="2:21" ht="18" customHeight="1" thickBot="1" x14ac:dyDescent="0.3">
      <c r="B68" s="113"/>
      <c r="C68" s="71" t="str">
        <f>IF(C67="","",VLOOKUP(C67,LISTAS!$F$5:$H$301,2,0))</f>
        <v/>
      </c>
      <c r="D68" s="115"/>
      <c r="E68" s="39"/>
      <c r="F68" s="39"/>
      <c r="G68" s="39"/>
      <c r="H68" s="10"/>
      <c r="I68" s="15"/>
      <c r="J68" s="10"/>
      <c r="K68" s="10"/>
      <c r="L68" s="14"/>
      <c r="O68" s="11"/>
      <c r="P68" s="12"/>
      <c r="Q68" s="13"/>
      <c r="R68" s="13" t="str">
        <f>IF(Q68="","",VLOOKUP(Q68,LISTAS!$F$5:$H$301,2,0))</f>
        <v/>
      </c>
      <c r="S68" s="13" t="str">
        <f>IF(Q68="","",VLOOKUP(Q68,LISTAS!$F$5:$I$301,4,0))</f>
        <v/>
      </c>
      <c r="T68" s="13"/>
      <c r="U68" s="13"/>
    </row>
    <row r="69" spans="2:21" ht="18" customHeight="1" x14ac:dyDescent="0.25">
      <c r="B69" s="113">
        <v>14</v>
      </c>
      <c r="C69" s="70"/>
      <c r="D69" s="114">
        <v>0</v>
      </c>
      <c r="E69" s="40">
        <f>IF(D69&lt;&gt;"",D69,"")</f>
        <v>0</v>
      </c>
      <c r="F69" s="39" t="str">
        <f>IF(D69&lt;&gt;"",IF(C69="","",C69),"")</f>
        <v/>
      </c>
      <c r="G69" s="39" t="str">
        <f>VLOOKUP(G67,E67:F69,2,0)</f>
        <v/>
      </c>
      <c r="H69" s="10"/>
      <c r="I69" s="15"/>
      <c r="J69" s="10"/>
      <c r="K69" s="10"/>
      <c r="L69" s="14"/>
      <c r="O69" s="11"/>
      <c r="P69" s="12"/>
      <c r="Q69" s="13"/>
      <c r="R69" s="13" t="str">
        <f>IF(Q69="","",VLOOKUP(Q69,LISTAS!$F$5:$H$301,2,0))</f>
        <v/>
      </c>
      <c r="S69" s="13" t="str">
        <f>IF(Q69="","",VLOOKUP(Q69,LISTAS!$F$5:$I$301,4,0))</f>
        <v/>
      </c>
      <c r="T69" s="13"/>
      <c r="U69" s="13"/>
    </row>
    <row r="70" spans="2:21" ht="18" customHeight="1" thickBot="1" x14ac:dyDescent="0.3">
      <c r="B70" s="113"/>
      <c r="C70" s="71" t="str">
        <f>IF(C69="","",VLOOKUP(C69,LISTAS!$F$5:$H$301,2,0))</f>
        <v/>
      </c>
      <c r="D70" s="115"/>
      <c r="E70" s="41"/>
      <c r="F70" s="39"/>
      <c r="G70" s="39"/>
      <c r="H70" s="10"/>
      <c r="I70" s="15"/>
      <c r="J70" s="10"/>
      <c r="K70" s="10"/>
      <c r="L70" s="14"/>
      <c r="O70" s="11"/>
      <c r="P70" s="12"/>
      <c r="Q70" s="13"/>
      <c r="R70" s="13" t="str">
        <f>IF(Q70="","",VLOOKUP(Q70,LISTAS!$F$5:$H$301,2,0))</f>
        <v/>
      </c>
      <c r="S70" s="13" t="str">
        <f>IF(Q70="","",VLOOKUP(Q70,LISTAS!$F$5:$I$301,4,0))</f>
        <v/>
      </c>
      <c r="T70" s="13"/>
      <c r="U70" s="13"/>
    </row>
    <row r="71" spans="2:21" ht="18" customHeight="1" thickBot="1" x14ac:dyDescent="0.3">
      <c r="B71" s="57"/>
      <c r="C71" s="39"/>
      <c r="D71" s="39"/>
      <c r="E71" s="41"/>
      <c r="F71" s="39"/>
      <c r="G71" s="10"/>
      <c r="H71" s="10"/>
      <c r="I71" s="15"/>
      <c r="J71" s="10"/>
      <c r="K71" s="10"/>
      <c r="L71" s="14"/>
      <c r="O71" s="11"/>
      <c r="P71" s="12"/>
      <c r="Q71" s="13"/>
      <c r="R71" s="13" t="str">
        <f>IF(Q71="","",VLOOKUP(Q71,LISTAS!$F$5:$H$301,2,0))</f>
        <v/>
      </c>
      <c r="S71" s="13" t="str">
        <f>IF(Q71="","",VLOOKUP(Q71,LISTAS!$F$5:$I$301,4,0))</f>
        <v/>
      </c>
      <c r="T71" s="13"/>
      <c r="U71" s="13"/>
    </row>
    <row r="72" spans="2:21" ht="18" customHeight="1" x14ac:dyDescent="0.25">
      <c r="B72" s="57"/>
      <c r="C72" s="39"/>
      <c r="D72" s="39"/>
      <c r="E72" s="41"/>
      <c r="F72" s="39"/>
      <c r="G72" s="70" t="str">
        <f>IF(D67&lt;&gt;"",IF(D69&lt;&gt;"",IF(D67=D69,"",IF(D67&gt;D69,C67,C69)),""),"")</f>
        <v/>
      </c>
      <c r="H72" s="114">
        <v>0</v>
      </c>
      <c r="I72" s="43">
        <f>IF(H72&lt;&gt;"",H72,"")</f>
        <v>0</v>
      </c>
      <c r="J72" s="39" t="str">
        <f>IF(H72&lt;&gt;"",IF(G72="","",G72),"")</f>
        <v/>
      </c>
      <c r="K72" s="39">
        <f>IF(I72&lt;&gt;"",IF(I74&lt;&gt;"",SMALL(I72:J74,1),""),"")</f>
        <v>0</v>
      </c>
      <c r="L72" s="14"/>
      <c r="O72" s="11"/>
      <c r="P72" s="12"/>
      <c r="Q72" s="13"/>
      <c r="R72" s="13" t="str">
        <f>IF(Q72="","",VLOOKUP(Q72,LISTAS!$F$5:$H$301,2,0))</f>
        <v/>
      </c>
      <c r="S72" s="13" t="str">
        <f>IF(Q72="","",VLOOKUP(Q72,LISTAS!$F$5:$I$301,4,0))</f>
        <v/>
      </c>
      <c r="T72" s="13"/>
      <c r="U72" s="13"/>
    </row>
    <row r="73" spans="2:21" ht="17.25" thickBot="1" x14ac:dyDescent="0.3">
      <c r="B73" s="57"/>
      <c r="C73" s="39"/>
      <c r="D73" s="39"/>
      <c r="E73" s="41"/>
      <c r="F73" s="39"/>
      <c r="G73" s="71" t="str">
        <f>IF(G72="","",VLOOKUP(G72,LISTAS!$F$5:$H$301,2,0))</f>
        <v/>
      </c>
      <c r="H73" s="115"/>
      <c r="I73" s="44"/>
      <c r="J73" s="39"/>
      <c r="K73" s="39"/>
      <c r="L73" s="14"/>
      <c r="O73" s="11"/>
      <c r="P73" s="12"/>
      <c r="Q73" s="13"/>
      <c r="R73" s="13" t="str">
        <f>IF(Q73="","",VLOOKUP(Q73,LISTAS!$F$5:$H$301,2,0))</f>
        <v/>
      </c>
      <c r="S73" s="13" t="str">
        <f>IF(Q73="","",VLOOKUP(Q73,LISTAS!$F$5:$I$301,4,0))</f>
        <v/>
      </c>
      <c r="T73" s="13"/>
      <c r="U73" s="13"/>
    </row>
    <row r="74" spans="2:21" x14ac:dyDescent="0.25">
      <c r="B74" s="57"/>
      <c r="C74" s="39"/>
      <c r="D74" s="39"/>
      <c r="E74" s="41"/>
      <c r="F74" s="42"/>
      <c r="G74" s="70" t="str">
        <f>IF(D77&lt;&gt;"",IF(D79&lt;&gt;"",IF(D77=D79,"",IF(D77&gt;D79,C77,C79)),""),"")</f>
        <v/>
      </c>
      <c r="H74" s="114">
        <v>0</v>
      </c>
      <c r="I74" s="44">
        <f>IF(H74&lt;&gt;"",H74,"")</f>
        <v>0</v>
      </c>
      <c r="J74" s="39" t="str">
        <f>IF(H74&lt;&gt;"",IF(G74="","",G74),"")</f>
        <v/>
      </c>
      <c r="K74" s="39" t="str">
        <f>VLOOKUP(K72,I72:J74,2,0)</f>
        <v/>
      </c>
      <c r="L74" s="14"/>
      <c r="O74" s="11"/>
      <c r="P74" s="12"/>
      <c r="Q74" s="13"/>
      <c r="R74" s="13" t="str">
        <f>IF(Q74="","",VLOOKUP(Q74,LISTAS!$F$5:$H$301,2,0))</f>
        <v/>
      </c>
      <c r="S74" s="13" t="str">
        <f>IF(Q74="","",VLOOKUP(Q74,LISTAS!$F$5:$I$301,4,0))</f>
        <v/>
      </c>
      <c r="T74" s="13"/>
      <c r="U74" s="13"/>
    </row>
    <row r="75" spans="2:21" ht="18" customHeight="1" thickBot="1" x14ac:dyDescent="0.3">
      <c r="B75" s="57"/>
      <c r="C75" s="39"/>
      <c r="D75" s="39"/>
      <c r="E75" s="41"/>
      <c r="F75" s="39"/>
      <c r="G75" s="71" t="str">
        <f>IF(G74="","",VLOOKUP(G74,LISTAS!$F$5:$H$301,2,0))</f>
        <v/>
      </c>
      <c r="H75" s="115"/>
      <c r="I75" s="39"/>
      <c r="J75" s="39"/>
      <c r="K75" s="39"/>
      <c r="L75" s="14"/>
      <c r="O75" s="11"/>
      <c r="P75" s="12"/>
      <c r="Q75" s="13"/>
      <c r="R75" s="13" t="str">
        <f>IF(Q75="","",VLOOKUP(Q75,LISTAS!$F$5:$H$301,2,0))</f>
        <v/>
      </c>
      <c r="S75" s="13" t="str">
        <f>IF(Q75="","",VLOOKUP(Q75,LISTAS!$F$5:$I$301,4,0))</f>
        <v/>
      </c>
      <c r="T75" s="13"/>
      <c r="U75" s="13"/>
    </row>
    <row r="76" spans="2:21" ht="18" customHeight="1" thickBot="1" x14ac:dyDescent="0.3">
      <c r="B76" s="57"/>
      <c r="C76" s="39"/>
      <c r="D76" s="39"/>
      <c r="E76" s="41"/>
      <c r="F76" s="39"/>
      <c r="G76" s="39"/>
      <c r="H76" s="39"/>
      <c r="I76" s="39"/>
      <c r="J76" s="39"/>
      <c r="K76" s="39"/>
      <c r="L76" s="14"/>
      <c r="O76" s="11"/>
      <c r="P76" s="12"/>
      <c r="Q76" s="13"/>
      <c r="R76" s="13" t="str">
        <f>IF(Q76="","",VLOOKUP(Q76,LISTAS!$F$5:$H$301,2,0))</f>
        <v/>
      </c>
      <c r="S76" s="13" t="str">
        <f>IF(Q76="","",VLOOKUP(Q76,LISTAS!$F$5:$I$301,4,0))</f>
        <v/>
      </c>
      <c r="T76" s="13"/>
      <c r="U76" s="13"/>
    </row>
    <row r="77" spans="2:21" ht="18" customHeight="1" x14ac:dyDescent="0.25">
      <c r="B77" s="113">
        <v>10</v>
      </c>
      <c r="C77" s="70"/>
      <c r="D77" s="114">
        <v>0</v>
      </c>
      <c r="E77" s="43">
        <f>IF(D77&lt;&gt;"",D77,"")</f>
        <v>0</v>
      </c>
      <c r="F77" s="39" t="str">
        <f>IF(D77&lt;&gt;"",IF(C77="","",C77),"")</f>
        <v/>
      </c>
      <c r="G77" s="39">
        <f>IF(E77&lt;&gt;"",IF(E79&lt;&gt;"",SMALL(E77:F79,1),""),"")</f>
        <v>0</v>
      </c>
      <c r="H77" s="39"/>
      <c r="I77" s="39"/>
      <c r="J77" s="39"/>
      <c r="K77" s="39"/>
      <c r="L77" s="14"/>
      <c r="O77" s="11"/>
      <c r="P77" s="12"/>
      <c r="Q77" s="13"/>
      <c r="R77" s="13" t="str">
        <f>IF(Q77="","",VLOOKUP(Q77,LISTAS!$F$5:$H$301,2,0))</f>
        <v/>
      </c>
      <c r="S77" s="13" t="str">
        <f>IF(Q77="","",VLOOKUP(Q77,LISTAS!$F$5:$I$301,4,0))</f>
        <v/>
      </c>
      <c r="T77" s="13"/>
      <c r="U77" s="13"/>
    </row>
    <row r="78" spans="2:21" ht="18" customHeight="1" thickBot="1" x14ac:dyDescent="0.3">
      <c r="B78" s="113"/>
      <c r="C78" s="71" t="str">
        <f>IF(C77="","",VLOOKUP(C77,LISTAS!$F$5:$H$301,2,0))</f>
        <v/>
      </c>
      <c r="D78" s="115"/>
      <c r="E78" s="44"/>
      <c r="F78" s="39"/>
      <c r="G78" s="39"/>
      <c r="H78" s="39"/>
      <c r="I78" s="39"/>
      <c r="J78" s="39"/>
      <c r="K78" s="39"/>
      <c r="L78" s="14"/>
      <c r="O78" s="11"/>
      <c r="P78" s="12"/>
      <c r="Q78" s="13"/>
      <c r="R78" s="13" t="str">
        <f>IF(Q78="","",VLOOKUP(Q78,LISTAS!$F$5:$H$301,2,0))</f>
        <v/>
      </c>
      <c r="S78" s="13" t="str">
        <f>IF(Q78="","",VLOOKUP(Q78,LISTAS!$F$5:$I$301,4,0))</f>
        <v/>
      </c>
      <c r="T78" s="13"/>
      <c r="U78" s="13"/>
    </row>
    <row r="79" spans="2:21" ht="18" customHeight="1" x14ac:dyDescent="0.25">
      <c r="B79" s="113">
        <v>15</v>
      </c>
      <c r="C79" s="70"/>
      <c r="D79" s="114">
        <v>0</v>
      </c>
      <c r="E79" s="44">
        <f>IF(D79&lt;&gt;"",D79,"")</f>
        <v>0</v>
      </c>
      <c r="F79" s="39" t="str">
        <f>IF(D79&lt;&gt;"",IF(C79="","",C79),"")</f>
        <v/>
      </c>
      <c r="G79" s="39" t="str">
        <f>VLOOKUP(G77,E77:F79,2,0)</f>
        <v/>
      </c>
      <c r="H79" s="39"/>
      <c r="I79" s="39"/>
      <c r="J79" s="39"/>
      <c r="K79" s="39"/>
      <c r="L79" s="14"/>
      <c r="O79" s="11"/>
      <c r="P79" s="12"/>
      <c r="Q79" s="13"/>
      <c r="R79" s="13" t="str">
        <f>IF(Q79="","",VLOOKUP(Q79,LISTAS!$F$5:$H$301,2,0))</f>
        <v/>
      </c>
      <c r="S79" s="13" t="str">
        <f>IF(Q79="","",VLOOKUP(Q79,LISTAS!$F$5:$I$301,4,0))</f>
        <v/>
      </c>
      <c r="T79" s="13"/>
      <c r="U79" s="13"/>
    </row>
    <row r="80" spans="2:21" ht="18" customHeight="1" thickBot="1" x14ac:dyDescent="0.3">
      <c r="B80" s="113"/>
      <c r="C80" s="71" t="str">
        <f>IF(C79="","",VLOOKUP(C79,LISTAS!$F$5:$H$301,2,0))</f>
        <v/>
      </c>
      <c r="D80" s="115"/>
      <c r="E80" s="39"/>
      <c r="F80" s="39"/>
      <c r="G80" s="39"/>
      <c r="H80" s="39"/>
      <c r="I80" s="39"/>
      <c r="J80" s="39"/>
      <c r="K80" s="39"/>
      <c r="L80" s="53"/>
      <c r="O80" s="11"/>
      <c r="P80" s="12"/>
      <c r="Q80" s="13"/>
      <c r="R80" s="13" t="str">
        <f>IF(Q80="","",VLOOKUP(Q80,LISTAS!$F$5:$H$301,2,0))</f>
        <v/>
      </c>
      <c r="S80" s="13" t="str">
        <f>IF(Q80="","",VLOOKUP(Q80,LISTAS!$F$5:$I$301,4,0))</f>
        <v/>
      </c>
      <c r="T80" s="13"/>
      <c r="U80" s="13"/>
    </row>
    <row r="81" spans="2:21" ht="18" customHeight="1" x14ac:dyDescent="0.25">
      <c r="B81" s="57"/>
      <c r="C81" s="39"/>
      <c r="D81" s="39"/>
      <c r="E81" s="39"/>
      <c r="F81" s="39"/>
      <c r="G81" s="39"/>
      <c r="H81" s="39"/>
      <c r="I81" s="39"/>
      <c r="J81" s="39"/>
      <c r="K81" s="39"/>
      <c r="L81" s="53"/>
      <c r="O81" s="11"/>
      <c r="P81" s="12"/>
      <c r="Q81" s="13"/>
      <c r="R81" s="13" t="str">
        <f>IF(Q81="","",VLOOKUP(Q81,LISTAS!$F$5:$H$301,2,0))</f>
        <v/>
      </c>
      <c r="S81" s="13" t="str">
        <f>IF(Q81="","",VLOOKUP(Q81,LISTAS!$F$5:$I$301,4,0))</f>
        <v/>
      </c>
      <c r="T81" s="13"/>
      <c r="U81" s="13"/>
    </row>
    <row r="82" spans="2:21" ht="18" customHeight="1" x14ac:dyDescent="0.25">
      <c r="B82" s="58"/>
      <c r="C82" s="18"/>
      <c r="D82" s="18"/>
      <c r="E82" s="18"/>
      <c r="F82" s="18"/>
      <c r="G82" s="18"/>
      <c r="H82" s="18"/>
      <c r="I82" s="18"/>
      <c r="J82" s="18"/>
      <c r="K82" s="18"/>
      <c r="L82" s="18"/>
    </row>
    <row r="83" spans="2:21" ht="18" customHeight="1" x14ac:dyDescent="0.25">
      <c r="B83" s="58"/>
      <c r="C83" s="18"/>
      <c r="D83" s="18"/>
      <c r="E83" s="18"/>
      <c r="F83" s="18"/>
      <c r="G83" s="18"/>
      <c r="H83" s="18"/>
      <c r="I83" s="18"/>
      <c r="J83" s="18"/>
      <c r="K83" s="18"/>
      <c r="L83" s="18"/>
    </row>
    <row r="84" spans="2:21" ht="30" customHeight="1" x14ac:dyDescent="0.25">
      <c r="B84" s="127" t="s">
        <v>22</v>
      </c>
      <c r="C84" s="128"/>
      <c r="D84" s="128"/>
      <c r="E84" s="128"/>
      <c r="F84" s="128"/>
      <c r="G84" s="128"/>
      <c r="H84" s="128"/>
      <c r="I84" s="128"/>
      <c r="J84" s="128"/>
      <c r="K84" s="128"/>
      <c r="L84" s="129"/>
      <c r="O84" s="130" t="s">
        <v>23</v>
      </c>
      <c r="P84" s="130"/>
      <c r="Q84" s="130"/>
      <c r="R84" s="130"/>
      <c r="S84" s="130"/>
      <c r="T84" s="130"/>
      <c r="U84" s="130"/>
    </row>
    <row r="85" spans="2:21" ht="28.5" customHeight="1" thickBot="1" x14ac:dyDescent="0.3">
      <c r="B85" s="56"/>
      <c r="C85" s="39"/>
      <c r="D85" s="54"/>
      <c r="E85" s="54"/>
      <c r="F85" s="54"/>
      <c r="G85" s="7"/>
      <c r="H85" s="7"/>
      <c r="I85" s="7"/>
      <c r="J85" s="7"/>
      <c r="K85" s="7"/>
      <c r="L85" s="8"/>
      <c r="O85" s="124" t="s">
        <v>3</v>
      </c>
      <c r="P85" s="125"/>
      <c r="Q85" s="9" t="s">
        <v>15</v>
      </c>
      <c r="R85" s="9" t="s">
        <v>0</v>
      </c>
      <c r="S85" s="9" t="s">
        <v>16</v>
      </c>
      <c r="T85" s="9" t="s">
        <v>17</v>
      </c>
      <c r="U85" s="9" t="s">
        <v>18</v>
      </c>
    </row>
    <row r="86" spans="2:21" ht="18" customHeight="1" x14ac:dyDescent="0.25">
      <c r="B86" s="116">
        <v>17</v>
      </c>
      <c r="C86" s="72"/>
      <c r="D86" s="114">
        <v>0</v>
      </c>
      <c r="E86" s="39">
        <f>IF(D86&lt;&gt;"",D86,"")</f>
        <v>0</v>
      </c>
      <c r="F86" s="39" t="str">
        <f>IF(D86&lt;&gt;"",IF(C86="","",C86),"")</f>
        <v/>
      </c>
      <c r="G86" s="39">
        <f>IF(E86&lt;&gt;"",IF(E88&lt;&gt;"",SMALL(E86:F88,1),""),"")</f>
        <v>0</v>
      </c>
      <c r="H86" s="10"/>
      <c r="I86" s="10"/>
      <c r="J86" s="10"/>
      <c r="K86" s="10"/>
      <c r="L86" s="14"/>
      <c r="O86" s="11" t="str">
        <f>IF(Q86&lt;&gt;"",1,"")</f>
        <v/>
      </c>
      <c r="P86" s="12" t="str">
        <f>IF(O86&lt;&gt;"","LUGAR","")</f>
        <v/>
      </c>
      <c r="Q86" s="13" t="str">
        <f>IF(L101&lt;&gt;"",IF(L103&lt;&gt;"",IF(L101=L103,"",IF(L101&gt;L103,K101,K103)),""),"")</f>
        <v/>
      </c>
      <c r="R86" s="13" t="str">
        <f>IF(Q86="","",VLOOKUP(Q86,LISTAS!$F$5:$H$301,2,0))</f>
        <v/>
      </c>
      <c r="S86" s="13" t="str">
        <f>IF(Q86="","",VLOOKUP(Q86,LISTAS!$F$5:$I$301,4,0))</f>
        <v/>
      </c>
      <c r="T86" s="13" t="str">
        <f>IF(O86="","",IF(O86=1,100,IF(O86=2,80,IF(O86=3,70,IF(O86=4,50,IF(O86=5,45,IF(O86=6,40,IF(O86=7,35,IF(O86=8,30,IF(O86=9,28,IF(O86=10,28,IF(O86=11,28,IF(O86=12,28,IF(O86=13,28,IF(O86=14,28,IF(O86=15,28,IF(O86=16,28,IF(O86&gt;16,"",""))))))))))))))))))</f>
        <v/>
      </c>
      <c r="U86" s="13" t="str">
        <f>IF(O86="","",IF($R$5="NÃO","",IF(O86=1,100,IF(O86=2,80,IF(O86=3,70,IF(O86=4,50,IF(O86=5,45,IF(O86=6,40,IF(O86=7,35,IF(O86=8,30,IF(O86=9,28,IF(O86=10,28,IF(O86=11,28,IF(O86=12,28,IF(O86=13,28,IF(O86=14,28,IF(O86=15,28,IF(O86=16,28,IF(O86&gt;16,"","")))))))))))))))))))</f>
        <v/>
      </c>
    </row>
    <row r="87" spans="2:21" ht="18" customHeight="1" thickBot="1" x14ac:dyDescent="0.3">
      <c r="B87" s="116"/>
      <c r="C87" s="73" t="str">
        <f>IF(C86="","",VLOOKUP(C86,LISTAS!$F$5:$H$301,2,0))</f>
        <v/>
      </c>
      <c r="D87" s="115"/>
      <c r="E87" s="39"/>
      <c r="F87" s="39"/>
      <c r="G87" s="39"/>
      <c r="H87" s="10"/>
      <c r="I87" s="10"/>
      <c r="J87" s="10"/>
      <c r="K87" s="10"/>
      <c r="L87" s="14"/>
      <c r="O87" s="11" t="str">
        <f>IF(Q87&lt;&gt;"",1+COUNTIF(O86,"1"),"")</f>
        <v/>
      </c>
      <c r="P87" s="12" t="str">
        <f t="shared" ref="P87:P101" si="6">IF(O87&lt;&gt;"","LUGAR","")</f>
        <v/>
      </c>
      <c r="Q87" s="13" t="str">
        <f>IF(L101&lt;&gt;"",IF(L103&lt;&gt;"",IF(L101=L103,"",IF(L101&lt;L103,K101,K103)),""),"")</f>
        <v/>
      </c>
      <c r="R87" s="13" t="str">
        <f>IF(Q87="","",VLOOKUP(Q87,LISTAS!$F$5:$H$301,2,0))</f>
        <v/>
      </c>
      <c r="S87" s="13" t="str">
        <f>IF(Q87="","",VLOOKUP(Q87,LISTAS!$F$5:$I$301,4,0))</f>
        <v/>
      </c>
      <c r="T87" s="13" t="str">
        <f t="shared" ref="T87:T101" si="7">IF(O87="","",IF(O87=1,100,IF(O87=2,80,IF(O87=3,70,IF(O87=4,50,IF(O87=5,45,IF(O87=6,40,IF(O87=7,35,IF(O87=8,30,IF(O87=9,28,IF(O87=10,28,IF(O87=11,28,IF(O87=12,28,IF(O87=13,28,IF(O87=14,28,IF(O87=15,28,IF(O87=16,28,IF(O87&gt;16,"",""))))))))))))))))))</f>
        <v/>
      </c>
      <c r="U87" s="13" t="str">
        <f t="shared" ref="U87:U101" si="8">IF(O87="","",IF($R$5="NÃO","",IF(O87=1,100,IF(O87=2,80,IF(O87=3,70,IF(O87=4,50,IF(O87=5,45,IF(O87=6,40,IF(O87=7,35,IF(O87=8,30,IF(O87=9,28,IF(O87=10,28,IF(O87=11,28,IF(O87=12,28,IF(O87=13,28,IF(O87=14,28,IF(O87=15,28,IF(O87=16,28,IF(O87&gt;16,"","")))))))))))))))))))</f>
        <v/>
      </c>
    </row>
    <row r="88" spans="2:21" ht="18" customHeight="1" x14ac:dyDescent="0.25">
      <c r="B88" s="113">
        <v>24</v>
      </c>
      <c r="C88" s="72"/>
      <c r="D88" s="114">
        <v>0</v>
      </c>
      <c r="E88" s="40">
        <f>IF(D88&lt;&gt;"",D88,"")</f>
        <v>0</v>
      </c>
      <c r="F88" s="39" t="str">
        <f>IF(D88&lt;&gt;"",IF(C88="","",C88),"")</f>
        <v/>
      </c>
      <c r="G88" s="39" t="str">
        <f>VLOOKUP(G86,E86:F88,2,0)</f>
        <v/>
      </c>
      <c r="H88" s="10"/>
      <c r="I88" s="10"/>
      <c r="J88" s="10"/>
      <c r="K88" s="10"/>
      <c r="L88" s="14"/>
      <c r="O88" s="11" t="str">
        <f>IF(Q88&lt;&gt;"",1+COUNTIF(O86:O87,"1")+COUNTIF(O86:O87,"2"),"")</f>
        <v/>
      </c>
      <c r="P88" s="12" t="str">
        <f t="shared" si="6"/>
        <v/>
      </c>
      <c r="Q88" s="17" t="str">
        <f>IF(Q86&lt;&gt;"",IF(G91=Q86,G93,IF(G93=Q86,G91,IF(G111=Q86,G113,IF(G113=Q86,G111)))),"")</f>
        <v/>
      </c>
      <c r="R88" s="13" t="str">
        <f>IF(Q88="","",VLOOKUP(Q88,LISTAS!$F$5:$H$301,2,0))</f>
        <v/>
      </c>
      <c r="S88" s="13" t="str">
        <f>IF(Q88="","",VLOOKUP(Q88,LISTAS!$F$5:$I$301,4,0))</f>
        <v/>
      </c>
      <c r="T88" s="13" t="str">
        <f t="shared" si="7"/>
        <v/>
      </c>
      <c r="U88" s="13" t="str">
        <f t="shared" si="8"/>
        <v/>
      </c>
    </row>
    <row r="89" spans="2:21" ht="18" customHeight="1" thickBot="1" x14ac:dyDescent="0.3">
      <c r="B89" s="113"/>
      <c r="C89" s="73" t="str">
        <f>IF(C88="","",VLOOKUP(C88,LISTAS!$F$5:$H$301,2,0))</f>
        <v/>
      </c>
      <c r="D89" s="115"/>
      <c r="E89" s="41"/>
      <c r="F89" s="39"/>
      <c r="G89" s="39"/>
      <c r="H89" s="10"/>
      <c r="I89" s="10"/>
      <c r="J89" s="10"/>
      <c r="K89" s="10"/>
      <c r="L89" s="14"/>
      <c r="O89" s="11" t="str">
        <f>IF(Q89&lt;&gt;"",1+COUNTIF(O86:O88,"1")+COUNTIF(O86:O88,"2")+COUNTIF(O86:O88,"3"),"")</f>
        <v/>
      </c>
      <c r="P89" s="12" t="str">
        <f t="shared" si="6"/>
        <v/>
      </c>
      <c r="Q89" s="17" t="str">
        <f>IF(Q87&lt;&gt;"",IF(G91=Q87,G93,IF(G93=Q87,G91,IF(G111=Q87,G113,IF(G113=Q87,G111)))),"")</f>
        <v/>
      </c>
      <c r="R89" s="13" t="str">
        <f>IF(Q89="","",VLOOKUP(Q89,LISTAS!$F$5:$H$301,2,0))</f>
        <v/>
      </c>
      <c r="S89" s="13" t="str">
        <f>IF(Q89="","",VLOOKUP(Q89,LISTAS!$F$5:$I$301,4,0))</f>
        <v/>
      </c>
      <c r="T89" s="13" t="str">
        <f t="shared" si="7"/>
        <v/>
      </c>
      <c r="U89" s="13" t="str">
        <f t="shared" si="8"/>
        <v/>
      </c>
    </row>
    <row r="90" spans="2:21" ht="18" customHeight="1" thickBot="1" x14ac:dyDescent="0.3">
      <c r="B90" s="57"/>
      <c r="C90" s="39"/>
      <c r="D90" s="39"/>
      <c r="E90" s="41"/>
      <c r="F90" s="39"/>
      <c r="G90" s="39"/>
      <c r="H90" s="10"/>
      <c r="I90" s="10"/>
      <c r="J90" s="10"/>
      <c r="K90" s="10"/>
      <c r="L90" s="14"/>
      <c r="O90" s="11" t="str">
        <f>IF(Q90&lt;&gt;"",1+COUNTIF(O86:O89,"1")+COUNTIF(O86:O89,"2")+COUNTIF(O86:O89,"3")+COUNTIF(O86:O89,"4"),"")</f>
        <v/>
      </c>
      <c r="P90" s="12" t="str">
        <f t="shared" si="6"/>
        <v/>
      </c>
      <c r="Q90" s="17" t="str">
        <f>IF(Q86&lt;&gt;"",IF(C86=Q86,C88,IF(C88=Q86,C86,IF(C96=Q86,C98,IF(C98=Q86,C96,IF(C106=Q86,C108,IF(C108=Q86,C106,IF(C116=Q86,C118,IF(C118=Q86,C116)))))))),"")</f>
        <v/>
      </c>
      <c r="R90" s="13" t="str">
        <f>IF(Q90="","",VLOOKUP(Q90,LISTAS!$F$5:$H$301,2,0))</f>
        <v/>
      </c>
      <c r="S90" s="13" t="str">
        <f>IF(Q90="","",VLOOKUP(Q90,LISTAS!$F$5:$I$301,4,0))</f>
        <v/>
      </c>
      <c r="T90" s="13" t="str">
        <f t="shared" si="7"/>
        <v/>
      </c>
      <c r="U90" s="13" t="str">
        <f t="shared" si="8"/>
        <v/>
      </c>
    </row>
    <row r="91" spans="2:21" ht="18" customHeight="1" x14ac:dyDescent="0.25">
      <c r="B91" s="57"/>
      <c r="C91" s="39"/>
      <c r="D91" s="39"/>
      <c r="E91" s="41"/>
      <c r="F91" s="39"/>
      <c r="G91" s="72" t="str">
        <f>IF(D86&lt;&gt;"",IF(D88&lt;&gt;"",IF(D86=D88,"",IF(D86&gt;D88,C86,C88)),""),"")</f>
        <v/>
      </c>
      <c r="H91" s="114">
        <v>0</v>
      </c>
      <c r="I91" s="39">
        <f>IF(H91&lt;&gt;"",H91,"")</f>
        <v>0</v>
      </c>
      <c r="J91" s="39" t="str">
        <f>IF(H91&lt;&gt;"",IF(G91="","",G91),"")</f>
        <v/>
      </c>
      <c r="K91" s="39">
        <f>IF(I91&lt;&gt;"",IF(I93&lt;&gt;"",SMALL(I91:J93,1),""),"")</f>
        <v>0</v>
      </c>
      <c r="L91" s="14"/>
      <c r="O91" s="11" t="str">
        <f>IF(Q91&lt;&gt;"",1+COUNTIF(O86:O90,"1")+COUNTIF(O86:O90,"2")+COUNTIF(O86:O90,"3")+COUNTIF(O86:O90,"4")+COUNTIF(O86:O90,"5"),"")</f>
        <v/>
      </c>
      <c r="P91" s="12" t="str">
        <f t="shared" si="6"/>
        <v/>
      </c>
      <c r="Q91" s="17" t="str">
        <f>IF(Q87&lt;&gt;"",IF(C86=Q87,C88,IF(C88=Q87,C86,IF(C96=Q87,C98,IF(C98=Q87,C96,IF(C106=Q87,C108,IF(C108=Q87,C106,IF(C116=Q87,C118,IF(C118=Q87,C116)))))))),"")</f>
        <v/>
      </c>
      <c r="R91" s="13" t="str">
        <f>IF(Q91="","",VLOOKUP(Q91,LISTAS!$F$5:$H$301,2,0))</f>
        <v/>
      </c>
      <c r="S91" s="13" t="str">
        <f>IF(Q91="","",VLOOKUP(Q91,LISTAS!$F$5:$I$301,4,0))</f>
        <v/>
      </c>
      <c r="T91" s="13" t="str">
        <f t="shared" si="7"/>
        <v/>
      </c>
      <c r="U91" s="13" t="str">
        <f t="shared" si="8"/>
        <v/>
      </c>
    </row>
    <row r="92" spans="2:21" ht="18" customHeight="1" thickBot="1" x14ac:dyDescent="0.3">
      <c r="B92" s="57"/>
      <c r="C92" s="39"/>
      <c r="D92" s="39"/>
      <c r="E92" s="41"/>
      <c r="F92" s="39"/>
      <c r="G92" s="73" t="str">
        <f>IF(G91="","",VLOOKUP(G91,LISTAS!$F$5:$H$301,2,0))</f>
        <v/>
      </c>
      <c r="H92" s="115"/>
      <c r="I92" s="39"/>
      <c r="J92" s="39"/>
      <c r="K92" s="39"/>
      <c r="L92" s="14"/>
      <c r="O92" s="11" t="str">
        <f>IF(Q92&lt;&gt;"",1+COUNTIF(O86:O91,"1")+COUNTIF(O86:O91,"2")+COUNTIF(O86:O91,"3")+COUNTIF(O86:O91,"4")+COUNTIF(O86:O91,"5")+COUNTIF(O86:O91,"6"),"")</f>
        <v/>
      </c>
      <c r="P92" s="12" t="str">
        <f t="shared" si="6"/>
        <v/>
      </c>
      <c r="Q92" s="17" t="str">
        <f>IF(Q88&lt;&gt;"",IF(C86=Q88,C88,IF(C88=Q88,C86,IF(C96=Q88,C98,IF(C98=Q88,C96,IF(C106=Q88,C108,IF(C108=Q88,C106,IF(C116=Q88,C118,IF(C118=Q88,C116)))))))),"")</f>
        <v/>
      </c>
      <c r="R92" s="13" t="str">
        <f>IF(Q92="","",VLOOKUP(Q92,LISTAS!$F$5:$H$301,2,0))</f>
        <v/>
      </c>
      <c r="S92" s="13" t="str">
        <f>IF(Q92="","",VLOOKUP(Q92,LISTAS!$F$5:$I$301,4,0))</f>
        <v/>
      </c>
      <c r="T92" s="13" t="str">
        <f t="shared" si="7"/>
        <v/>
      </c>
      <c r="U92" s="13" t="str">
        <f t="shared" si="8"/>
        <v/>
      </c>
    </row>
    <row r="93" spans="2:21" ht="18" customHeight="1" x14ac:dyDescent="0.25">
      <c r="B93" s="57"/>
      <c r="C93" s="39"/>
      <c r="D93" s="39"/>
      <c r="E93" s="41"/>
      <c r="F93" s="42"/>
      <c r="G93" s="72" t="str">
        <f>IF(D96&lt;&gt;"",IF(D98&lt;&gt;"",IF(D96=D98,"",IF(D96&gt;D98,C96,C98)),""),"")</f>
        <v/>
      </c>
      <c r="H93" s="114">
        <v>0</v>
      </c>
      <c r="I93" s="40">
        <f>IF(H93&lt;&gt;"",H93,"")</f>
        <v>0</v>
      </c>
      <c r="J93" s="39" t="str">
        <f>IF(H93&lt;&gt;"",IF(G93="","",G93),"")</f>
        <v/>
      </c>
      <c r="K93" s="39" t="str">
        <f>VLOOKUP(K91,I91:J93,2,0)</f>
        <v/>
      </c>
      <c r="L93" s="14"/>
      <c r="N93" s="19"/>
      <c r="O93" s="11" t="str">
        <f>IF(Q93&lt;&gt;"",1+COUNTIF(O86:O92,"1")+COUNTIF(O86:O92,"2")+COUNTIF(O86:O92,"3")+COUNTIF(O86:O92,"4")+COUNTIF(O86:O92,"5")+COUNTIF(O86:O92,"6")+COUNTIF(O86:O92,"7"),"")</f>
        <v/>
      </c>
      <c r="P93" s="12" t="str">
        <f t="shared" si="6"/>
        <v/>
      </c>
      <c r="Q93" s="17" t="str">
        <f>IF(Q89&lt;&gt;"",IF(C86=Q89,C88,IF(C88=Q89,C86,IF(C96=Q89,C98,IF(C98=Q89,C96,IF(C106=Q89,C108,IF(C108=Q89,C106,IF(C116=Q89,C118,IF(C118=Q89,C116)))))))),"")</f>
        <v/>
      </c>
      <c r="R93" s="13" t="str">
        <f>IF(Q93="","",VLOOKUP(Q93,LISTAS!$F$5:$H$301,2,0))</f>
        <v/>
      </c>
      <c r="S93" s="13" t="str">
        <f>IF(Q93="","",VLOOKUP(Q93,LISTAS!$F$5:$I$301,4,0))</f>
        <v/>
      </c>
      <c r="T93" s="13" t="str">
        <f t="shared" si="7"/>
        <v/>
      </c>
      <c r="U93" s="13" t="str">
        <f t="shared" si="8"/>
        <v/>
      </c>
    </row>
    <row r="94" spans="2:21" ht="18" customHeight="1" thickBot="1" x14ac:dyDescent="0.3">
      <c r="B94" s="57"/>
      <c r="C94" s="39"/>
      <c r="D94" s="39"/>
      <c r="E94" s="41"/>
      <c r="F94" s="39"/>
      <c r="G94" s="73" t="str">
        <f>IF(G93="","",VLOOKUP(G93,LISTAS!$F$5:$H$301,2,0))</f>
        <v/>
      </c>
      <c r="H94" s="115"/>
      <c r="I94" s="41"/>
      <c r="J94" s="39"/>
      <c r="K94" s="39"/>
      <c r="L94" s="14"/>
      <c r="N94" s="19"/>
      <c r="O94" s="11" t="str">
        <f>IF(Q94&lt;&gt;"",1+COUNTIF(O86:O93,"1")+COUNTIF(O86:O93,"2")+COUNTIF(O86:O93,"3")+COUNTIF(O86:O93,"4")+COUNTIF(O86:O93,"5")+COUNTIF(O86:O93,"6")+COUNTIF(O86:O93,"7")+COUNTIF(O86:O93,"8"),"")</f>
        <v/>
      </c>
      <c r="P94" s="12" t="str">
        <f t="shared" si="6"/>
        <v/>
      </c>
      <c r="Q94" s="17"/>
      <c r="R94" s="13" t="str">
        <f>IF(Q94="","",VLOOKUP(Q94,LISTAS!$F$5:$H$301,2,0))</f>
        <v/>
      </c>
      <c r="S94" s="13" t="str">
        <f>IF(Q94="","",VLOOKUP(Q94,LISTAS!$F$5:$I$301,4,0))</f>
        <v/>
      </c>
      <c r="T94" s="13" t="str">
        <f t="shared" si="7"/>
        <v/>
      </c>
      <c r="U94" s="13" t="str">
        <f t="shared" si="8"/>
        <v/>
      </c>
    </row>
    <row r="95" spans="2:21" ht="18" customHeight="1" thickBot="1" x14ac:dyDescent="0.3">
      <c r="B95" s="57"/>
      <c r="C95" s="39"/>
      <c r="D95" s="39"/>
      <c r="E95" s="41"/>
      <c r="F95" s="39"/>
      <c r="G95" s="10"/>
      <c r="H95" s="10"/>
      <c r="I95" s="41"/>
      <c r="J95" s="39"/>
      <c r="K95" s="39"/>
      <c r="L95" s="14"/>
      <c r="M95" s="16"/>
      <c r="O95" s="11" t="str">
        <f>IF(Q95&lt;&gt;"",1+COUNTIF(O86:O94,"1")+COUNTIF(O86:O94,"2")+COUNTIF(O86:O94,"3")+COUNTIF(O86:O94,"4")+COUNTIF(O86:O94,"5")+COUNTIF(O86:O94,"6")+COUNTIF(O86:O94,"7")+COUNTIF(O86:O94,"8")+COUNTIF(O86:O94,"9"),"")</f>
        <v/>
      </c>
      <c r="P95" s="12" t="str">
        <f t="shared" si="6"/>
        <v/>
      </c>
      <c r="Q95" s="17"/>
      <c r="R95" s="13" t="str">
        <f>IF(Q95="","",VLOOKUP(Q95,LISTAS!$F$5:$H$301,2,0))</f>
        <v/>
      </c>
      <c r="S95" s="13" t="str">
        <f>IF(Q95="","",VLOOKUP(Q95,LISTAS!$F$5:$I$301,4,0))</f>
        <v/>
      </c>
      <c r="T95" s="13" t="str">
        <f t="shared" si="7"/>
        <v/>
      </c>
      <c r="U95" s="13" t="str">
        <f t="shared" si="8"/>
        <v/>
      </c>
    </row>
    <row r="96" spans="2:21" ht="18" customHeight="1" x14ac:dyDescent="0.25">
      <c r="B96" s="113">
        <v>20</v>
      </c>
      <c r="C96" s="72"/>
      <c r="D96" s="114">
        <v>0</v>
      </c>
      <c r="E96" s="43">
        <f>IF(D96&lt;&gt;"",D96,"")</f>
        <v>0</v>
      </c>
      <c r="F96" s="39" t="str">
        <f>IF(D96&lt;&gt;"",IF(C96="","",C96),"")</f>
        <v/>
      </c>
      <c r="G96" s="39">
        <f>IF(E96&lt;&gt;"",IF(E98&lt;&gt;"",SMALL(E96:F98,1),""),"")</f>
        <v>0</v>
      </c>
      <c r="H96" s="10"/>
      <c r="I96" s="15"/>
      <c r="J96" s="10"/>
      <c r="K96" s="10"/>
      <c r="L96" s="14"/>
      <c r="M96" s="16"/>
      <c r="O96" s="11" t="str">
        <f>IF(Q96&lt;&gt;"",1+COUNTIF(O86:O95,"1")+COUNTIF(O86:O95,"2")+COUNTIF(O86:O95,"3")+COUNTIF(O86:O95,"4")+COUNTIF(O86:O95,"5")+COUNTIF(O86:O95,"6")+COUNTIF(O86:O95,"7")+COUNTIF(O86:O95,"8")+COUNTIF(O86:O95,"9")+COUNTIF(O86:O95,"10"),"")</f>
        <v/>
      </c>
      <c r="P96" s="12" t="str">
        <f t="shared" si="6"/>
        <v/>
      </c>
      <c r="Q96" s="17"/>
      <c r="R96" s="13" t="str">
        <f>IF(Q96="","",VLOOKUP(Q96,LISTAS!$F$5:$H$301,2,0))</f>
        <v/>
      </c>
      <c r="S96" s="13" t="str">
        <f>IF(Q96="","",VLOOKUP(Q96,LISTAS!$F$5:$I$301,4,0))</f>
        <v/>
      </c>
      <c r="T96" s="13" t="str">
        <f t="shared" si="7"/>
        <v/>
      </c>
      <c r="U96" s="13" t="str">
        <f t="shared" si="8"/>
        <v/>
      </c>
    </row>
    <row r="97" spans="2:21" ht="18" customHeight="1" thickBot="1" x14ac:dyDescent="0.3">
      <c r="B97" s="113"/>
      <c r="C97" s="73" t="str">
        <f>IF(C96="","",VLOOKUP(C96,LISTAS!$F$5:$H$301,2,0))</f>
        <v/>
      </c>
      <c r="D97" s="115"/>
      <c r="E97" s="44"/>
      <c r="F97" s="39"/>
      <c r="G97" s="39"/>
      <c r="H97" s="10"/>
      <c r="I97" s="15"/>
      <c r="J97" s="10"/>
      <c r="K97" s="10"/>
      <c r="L97" s="14"/>
      <c r="M97" s="16"/>
      <c r="O97" s="11" t="str">
        <f>IF(Q97&lt;&gt;"",1+COUNTIF(O86:O96,"1")+COUNTIF(O86:O96,"2")+COUNTIF(O86:O96,"3")+COUNTIF(O86:O96,"4")+COUNTIF(O86:O96,"5")+COUNTIF(O86:O96,"6")+COUNTIF(O86:O96,"7")+COUNTIF(O86:O96,"8")+COUNTIF(O86:O96,"9")+COUNTIF(O86:O96,"10")+COUNTIF(O86:O96,"11"),"")</f>
        <v/>
      </c>
      <c r="P97" s="12" t="str">
        <f t="shared" si="6"/>
        <v/>
      </c>
      <c r="Q97" s="17"/>
      <c r="R97" s="13" t="str">
        <f>IF(Q97="","",VLOOKUP(Q97,LISTAS!$F$5:$H$301,2,0))</f>
        <v/>
      </c>
      <c r="S97" s="13" t="str">
        <f>IF(Q97="","",VLOOKUP(Q97,LISTAS!$F$5:$I$301,4,0))</f>
        <v/>
      </c>
      <c r="T97" s="13" t="str">
        <f t="shared" si="7"/>
        <v/>
      </c>
      <c r="U97" s="13" t="str">
        <f t="shared" si="8"/>
        <v/>
      </c>
    </row>
    <row r="98" spans="2:21" ht="18" customHeight="1" x14ac:dyDescent="0.25">
      <c r="B98" s="113">
        <v>21</v>
      </c>
      <c r="C98" s="72"/>
      <c r="D98" s="114">
        <v>0</v>
      </c>
      <c r="E98" s="44">
        <f>IF(D98&lt;&gt;"",D98,"")</f>
        <v>0</v>
      </c>
      <c r="F98" s="39" t="str">
        <f>IF(D98&lt;&gt;"",IF(C98="","",C98),"")</f>
        <v/>
      </c>
      <c r="G98" s="39" t="str">
        <f>VLOOKUP(G96,E96:F98,2,0)</f>
        <v/>
      </c>
      <c r="H98" s="10"/>
      <c r="I98" s="15"/>
      <c r="J98" s="10"/>
      <c r="K98" s="10"/>
      <c r="L98" s="14"/>
      <c r="M98" s="16"/>
      <c r="O98" s="11" t="str">
        <f>IF(Q98&lt;&gt;"",1+COUNTIF(O86:O97,"1")+COUNTIF(O86:O97,"2")+COUNTIF(O86:O97,"3")+COUNTIF(O86:O97,"4")+COUNTIF(O86:O97,"5")+COUNTIF(O86:O97,"6")+COUNTIF(O86:O97,"7")+COUNTIF(O86:O97,"8")+COUNTIF(O86:O97,"9")+COUNTIF(O86:O97,"10")+COUNTIF(O86:O97,"11")+COUNTIF(O86:O97,"12"),"")</f>
        <v/>
      </c>
      <c r="P98" s="12" t="str">
        <f t="shared" si="6"/>
        <v/>
      </c>
      <c r="Q98" s="17"/>
      <c r="R98" s="13" t="str">
        <f>IF(Q98="","",VLOOKUP(Q98,LISTAS!$F$5:$H$301,2,0))</f>
        <v/>
      </c>
      <c r="S98" s="13" t="str">
        <f>IF(Q98="","",VLOOKUP(Q98,LISTAS!$F$5:$I$301,4,0))</f>
        <v/>
      </c>
      <c r="T98" s="13" t="str">
        <f t="shared" si="7"/>
        <v/>
      </c>
      <c r="U98" s="13" t="str">
        <f t="shared" si="8"/>
        <v/>
      </c>
    </row>
    <row r="99" spans="2:21" ht="18" customHeight="1" thickBot="1" x14ac:dyDescent="0.3">
      <c r="B99" s="113"/>
      <c r="C99" s="73" t="str">
        <f>IF(C98="","",VLOOKUP(C98,LISTAS!$F$5:$H$301,2,0))</f>
        <v/>
      </c>
      <c r="D99" s="115"/>
      <c r="E99" s="39"/>
      <c r="F99" s="39"/>
      <c r="G99" s="39"/>
      <c r="H99" s="10"/>
      <c r="I99" s="15"/>
      <c r="J99" s="10"/>
      <c r="K99" s="10"/>
      <c r="L99" s="14"/>
      <c r="N99" s="19"/>
      <c r="O99" s="11" t="str">
        <f>IF(Q99&lt;&gt;"",1+COUNTIF(O86:O98,"1")+COUNTIF(O86:O98,"2")+COUNTIF(O86:O98,"3")+COUNTIF(O86:O98,"4")+COUNTIF(O86:O98,"5")+COUNTIF(O86:O98,"6")+COUNTIF(O86:O98,"7")+COUNTIF(O86:O98,"8")+COUNTIF(O86:O98,"9")+COUNTIF(O86:O98,"10")+COUNTIF(O86:O98,"11")+COUNTIF(O86:O98,"12")+COUNTIF(O86:O98,"13"),"")</f>
        <v/>
      </c>
      <c r="P99" s="12" t="str">
        <f t="shared" si="6"/>
        <v/>
      </c>
      <c r="Q99" s="17"/>
      <c r="R99" s="13" t="str">
        <f>IF(Q99="","",VLOOKUP(Q99,LISTAS!$F$5:$H$301,2,0))</f>
        <v/>
      </c>
      <c r="S99" s="13" t="str">
        <f>IF(Q99="","",VLOOKUP(Q99,LISTAS!$F$5:$I$301,4,0))</f>
        <v/>
      </c>
      <c r="T99" s="13" t="str">
        <f t="shared" si="7"/>
        <v/>
      </c>
      <c r="U99" s="13" t="str">
        <f t="shared" si="8"/>
        <v/>
      </c>
    </row>
    <row r="100" spans="2:21" ht="18" customHeight="1" thickBot="1" x14ac:dyDescent="0.3">
      <c r="B100" s="57"/>
      <c r="C100" s="39"/>
      <c r="D100" s="39"/>
      <c r="E100" s="39"/>
      <c r="F100" s="39"/>
      <c r="G100" s="39"/>
      <c r="H100" s="39"/>
      <c r="I100" s="41"/>
      <c r="J100" s="39"/>
      <c r="K100" s="10"/>
      <c r="L100" s="14"/>
      <c r="O100" s="11" t="str">
        <f>IF(Q100&lt;&gt;"",1+COUNTIF(O86:O99,"1")+COUNTIF(O86:O99,"2")+COUNTIF(O86:O99,"3")+COUNTIF(O86:O99,"4")+COUNTIF(O86:O99,"5")+COUNTIF(O86:O99,"6")+COUNTIF(O86:O99,"7")+COUNTIF(O86:O99,"8")+COUNTIF(O86:O99,"9")+COUNTIF(O86:O99,"10")+COUNTIF(O86:O99,"11")+COUNTIF(O86:O99,"12")+COUNTIF(O86:O99,"13")+COUNTIF(O86:O99,"14"),"")</f>
        <v/>
      </c>
      <c r="P100" s="12" t="str">
        <f t="shared" si="6"/>
        <v/>
      </c>
      <c r="Q100" s="17"/>
      <c r="R100" s="13" t="str">
        <f>IF(Q100="","",VLOOKUP(Q100,LISTAS!$F$5:$H$301,2,0))</f>
        <v/>
      </c>
      <c r="S100" s="13" t="str">
        <f>IF(Q100="","",VLOOKUP(Q100,LISTAS!$F$5:$I$301,4,0))</f>
        <v/>
      </c>
      <c r="T100" s="13" t="str">
        <f t="shared" si="7"/>
        <v/>
      </c>
      <c r="U100" s="13" t="str">
        <f t="shared" si="8"/>
        <v/>
      </c>
    </row>
    <row r="101" spans="2:21" ht="18" customHeight="1" x14ac:dyDescent="0.25">
      <c r="B101" s="57"/>
      <c r="C101" s="39"/>
      <c r="D101" s="39"/>
      <c r="E101" s="39"/>
      <c r="F101" s="39"/>
      <c r="G101" s="39"/>
      <c r="H101" s="39"/>
      <c r="I101" s="41"/>
      <c r="J101" s="39"/>
      <c r="K101" s="72" t="str">
        <f>IF(H91&lt;&gt;"",IF(H93&lt;&gt;"",IF(H91=H93,"",IF(H91&gt;H93,G91,G93)),""),"")</f>
        <v/>
      </c>
      <c r="L101" s="114">
        <v>0</v>
      </c>
      <c r="O101" s="11" t="str">
        <f>IF(Q101&lt;&gt;"",1+COUNTIF(O86:O100,"1")+COUNTIF(O86:O100,"2")+COUNTIF(O86:O100,"3")+COUNTIF(O86:O100,"4")+COUNTIF(O86:O100,"5")+COUNTIF(O86:O100,"6")+COUNTIF(O86:O100,"7")+COUNTIF(O86:O100,"8")+COUNTIF(O86:O100,"9")+COUNTIF(O86:O100,"10")+COUNTIF(O86:O100,"11")+COUNTIF(O86:O100,"12")+COUNTIF(O86:O100,"13")+COUNTIF(O86:O100,"14")+COUNTIF(O86:O100,"15"),"")</f>
        <v/>
      </c>
      <c r="P101" s="12" t="str">
        <f t="shared" si="6"/>
        <v/>
      </c>
      <c r="Q101" s="17"/>
      <c r="R101" s="13" t="str">
        <f>IF(Q101="","",VLOOKUP(Q101,LISTAS!$F$5:$H$301,2,0))</f>
        <v/>
      </c>
      <c r="S101" s="13" t="str">
        <f>IF(Q101="","",VLOOKUP(Q101,LISTAS!$F$5:$I$301,4,0))</f>
        <v/>
      </c>
      <c r="T101" s="13" t="str">
        <f t="shared" si="7"/>
        <v/>
      </c>
      <c r="U101" s="13" t="str">
        <f t="shared" si="8"/>
        <v/>
      </c>
    </row>
    <row r="102" spans="2:21" ht="18" customHeight="1" thickBot="1" x14ac:dyDescent="0.3">
      <c r="B102" s="57"/>
      <c r="C102" s="39"/>
      <c r="D102" s="39"/>
      <c r="E102" s="39"/>
      <c r="F102" s="39"/>
      <c r="G102" s="39"/>
      <c r="H102" s="39"/>
      <c r="I102" s="41"/>
      <c r="J102" s="39"/>
      <c r="K102" s="73" t="str">
        <f>IF(K101="","",VLOOKUP(K101,LISTAS!$F$5:$H$301,2,0))</f>
        <v/>
      </c>
      <c r="L102" s="115"/>
      <c r="O102" s="11"/>
      <c r="P102" s="12"/>
      <c r="Q102" s="13"/>
      <c r="R102" s="13" t="str">
        <f>IF(Q102="","",VLOOKUP(Q102,LISTAS!$F$5:$H$301,2,0))</f>
        <v/>
      </c>
      <c r="S102" s="13" t="str">
        <f>IF(Q102="","",VLOOKUP(Q102,LISTAS!$F$5:$I$301,4,0))</f>
        <v/>
      </c>
      <c r="T102" s="13"/>
      <c r="U102" s="13"/>
    </row>
    <row r="103" spans="2:21" ht="18" customHeight="1" x14ac:dyDescent="0.25">
      <c r="B103" s="57"/>
      <c r="C103" s="39"/>
      <c r="D103" s="39"/>
      <c r="E103" s="39"/>
      <c r="F103" s="39"/>
      <c r="G103" s="39"/>
      <c r="H103" s="39"/>
      <c r="I103" s="41"/>
      <c r="J103" s="42"/>
      <c r="K103" s="72" t="str">
        <f>IF(H111&lt;&gt;"",IF(H113&lt;&gt;"",IF(H111=H113,"",IF(H111&gt;H113,G111,G113)),""),"")</f>
        <v/>
      </c>
      <c r="L103" s="114">
        <v>0</v>
      </c>
      <c r="O103" s="11"/>
      <c r="P103" s="12"/>
      <c r="Q103" s="13"/>
      <c r="R103" s="13" t="str">
        <f>IF(Q103="","",VLOOKUP(Q103,LISTAS!$F$5:$H$301,2,0))</f>
        <v/>
      </c>
      <c r="S103" s="13" t="str">
        <f>IF(Q103="","",VLOOKUP(Q103,LISTAS!$F$5:$I$301,4,0))</f>
        <v/>
      </c>
      <c r="T103" s="13"/>
      <c r="U103" s="13"/>
    </row>
    <row r="104" spans="2:21" ht="18" customHeight="1" thickBot="1" x14ac:dyDescent="0.3">
      <c r="B104" s="57"/>
      <c r="C104" s="39"/>
      <c r="D104" s="39"/>
      <c r="E104" s="39"/>
      <c r="F104" s="39"/>
      <c r="G104" s="39"/>
      <c r="H104" s="39"/>
      <c r="I104" s="41"/>
      <c r="J104" s="39"/>
      <c r="K104" s="73" t="str">
        <f>IF(K103="","",VLOOKUP(K103,LISTAS!$F$5:$H$301,2,0))</f>
        <v/>
      </c>
      <c r="L104" s="115"/>
      <c r="O104" s="11"/>
      <c r="P104" s="12"/>
      <c r="Q104" s="13"/>
      <c r="R104" s="13" t="str">
        <f>IF(Q104="","",VLOOKUP(Q104,LISTAS!$F$5:$H$301,2,0))</f>
        <v/>
      </c>
      <c r="S104" s="13" t="str">
        <f>IF(Q104="","",VLOOKUP(Q104,LISTAS!$F$5:$I$301,4,0))</f>
        <v/>
      </c>
      <c r="T104" s="13"/>
      <c r="U104" s="13"/>
    </row>
    <row r="105" spans="2:21" ht="18" customHeight="1" thickBot="1" x14ac:dyDescent="0.3">
      <c r="B105" s="57"/>
      <c r="C105" s="39"/>
      <c r="D105" s="39"/>
      <c r="E105" s="39"/>
      <c r="F105" s="39"/>
      <c r="G105" s="39"/>
      <c r="H105" s="39"/>
      <c r="I105" s="41"/>
      <c r="J105" s="39"/>
      <c r="K105" s="10"/>
      <c r="L105" s="14"/>
      <c r="O105" s="11"/>
      <c r="P105" s="12"/>
      <c r="Q105" s="13"/>
      <c r="R105" s="13" t="str">
        <f>IF(Q105="","",VLOOKUP(Q105,LISTAS!$F$5:$H$301,2,0))</f>
        <v/>
      </c>
      <c r="S105" s="13" t="str">
        <f>IF(Q105="","",VLOOKUP(Q105,LISTAS!$F$5:$I$301,4,0))</f>
        <v/>
      </c>
      <c r="T105" s="13"/>
      <c r="U105" s="13"/>
    </row>
    <row r="106" spans="2:21" ht="18" customHeight="1" x14ac:dyDescent="0.25">
      <c r="B106" s="113">
        <v>19</v>
      </c>
      <c r="C106" s="72"/>
      <c r="D106" s="114">
        <v>0</v>
      </c>
      <c r="E106" s="39">
        <f>IF(D106&lt;&gt;"",D106,"")</f>
        <v>0</v>
      </c>
      <c r="F106" s="39" t="str">
        <f>IF(D106&lt;&gt;"",IF(C106="","",C106),"")</f>
        <v/>
      </c>
      <c r="G106" s="39">
        <f>IF(E106&lt;&gt;"",IF(E108&lt;&gt;"",SMALL(E106:F108,1),""),"")</f>
        <v>0</v>
      </c>
      <c r="H106" s="10"/>
      <c r="I106" s="15"/>
      <c r="J106" s="10"/>
      <c r="K106" s="10"/>
      <c r="L106" s="14"/>
      <c r="O106" s="11"/>
      <c r="P106" s="12"/>
      <c r="Q106" s="13"/>
      <c r="R106" s="13" t="str">
        <f>IF(Q106="","",VLOOKUP(Q106,LISTAS!$F$5:$H$301,2,0))</f>
        <v/>
      </c>
      <c r="S106" s="13" t="str">
        <f>IF(Q106="","",VLOOKUP(Q106,LISTAS!$F$5:$I$301,4,0))</f>
        <v/>
      </c>
      <c r="T106" s="13"/>
      <c r="U106" s="13"/>
    </row>
    <row r="107" spans="2:21" ht="18" customHeight="1" thickBot="1" x14ac:dyDescent="0.3">
      <c r="B107" s="113"/>
      <c r="C107" s="73" t="str">
        <f>IF(C106="","",VLOOKUP(C106,LISTAS!$F$5:$H$301,2,0))</f>
        <v/>
      </c>
      <c r="D107" s="115"/>
      <c r="E107" s="39"/>
      <c r="F107" s="39"/>
      <c r="G107" s="39"/>
      <c r="H107" s="10"/>
      <c r="I107" s="15"/>
      <c r="J107" s="10"/>
      <c r="K107" s="10"/>
      <c r="L107" s="14"/>
      <c r="O107" s="11"/>
      <c r="P107" s="12"/>
      <c r="Q107" s="13"/>
      <c r="R107" s="13" t="str">
        <f>IF(Q107="","",VLOOKUP(Q107,LISTAS!$F$5:$H$301,2,0))</f>
        <v/>
      </c>
      <c r="S107" s="13" t="str">
        <f>IF(Q107="","",VLOOKUP(Q107,LISTAS!$F$5:$I$301,4,0))</f>
        <v/>
      </c>
      <c r="T107" s="13"/>
      <c r="U107" s="13"/>
    </row>
    <row r="108" spans="2:21" ht="18" customHeight="1" x14ac:dyDescent="0.25">
      <c r="B108" s="113">
        <v>22</v>
      </c>
      <c r="C108" s="72"/>
      <c r="D108" s="114">
        <v>0</v>
      </c>
      <c r="E108" s="40">
        <f>IF(D108&lt;&gt;"",D108,"")</f>
        <v>0</v>
      </c>
      <c r="F108" s="39" t="str">
        <f>IF(D108&lt;&gt;"",IF(C108="","",C108),"")</f>
        <v/>
      </c>
      <c r="G108" s="39" t="str">
        <f>VLOOKUP(G106,E106:F108,2,0)</f>
        <v/>
      </c>
      <c r="H108" s="10"/>
      <c r="I108" s="15"/>
      <c r="J108" s="10"/>
      <c r="K108" s="10"/>
      <c r="L108" s="14"/>
      <c r="O108" s="11"/>
      <c r="P108" s="12"/>
      <c r="Q108" s="13"/>
      <c r="R108" s="13" t="str">
        <f>IF(Q108="","",VLOOKUP(Q108,LISTAS!$F$5:$H$301,2,0))</f>
        <v/>
      </c>
      <c r="S108" s="13" t="str">
        <f>IF(Q108="","",VLOOKUP(Q108,LISTAS!$F$5:$I$301,4,0))</f>
        <v/>
      </c>
      <c r="T108" s="13"/>
      <c r="U108" s="13"/>
    </row>
    <row r="109" spans="2:21" ht="18" customHeight="1" thickBot="1" x14ac:dyDescent="0.3">
      <c r="B109" s="113"/>
      <c r="C109" s="73" t="str">
        <f>IF(C108="","",VLOOKUP(C108,LISTAS!$F$5:$H$301,2,0))</f>
        <v/>
      </c>
      <c r="D109" s="115"/>
      <c r="E109" s="41"/>
      <c r="F109" s="39"/>
      <c r="G109" s="39"/>
      <c r="H109" s="10"/>
      <c r="I109" s="15"/>
      <c r="J109" s="10"/>
      <c r="K109" s="10"/>
      <c r="L109" s="14"/>
      <c r="O109" s="11"/>
      <c r="P109" s="12"/>
      <c r="Q109" s="13"/>
      <c r="R109" s="13" t="str">
        <f>IF(Q109="","",VLOOKUP(Q109,LISTAS!$F$5:$H$301,2,0))</f>
        <v/>
      </c>
      <c r="S109" s="13" t="str">
        <f>IF(Q109="","",VLOOKUP(Q109,LISTAS!$F$5:$I$301,4,0))</f>
        <v/>
      </c>
      <c r="T109" s="13"/>
      <c r="U109" s="13"/>
    </row>
    <row r="110" spans="2:21" ht="18" customHeight="1" thickBot="1" x14ac:dyDescent="0.3">
      <c r="B110" s="57"/>
      <c r="C110" s="39"/>
      <c r="D110" s="39"/>
      <c r="E110" s="41"/>
      <c r="F110" s="39"/>
      <c r="G110" s="10"/>
      <c r="H110" s="10"/>
      <c r="I110" s="15"/>
      <c r="J110" s="10"/>
      <c r="K110" s="10"/>
      <c r="L110" s="14"/>
      <c r="O110" s="11"/>
      <c r="P110" s="12"/>
      <c r="Q110" s="13"/>
      <c r="R110" s="13" t="str">
        <f>IF(Q110="","",VLOOKUP(Q110,LISTAS!$F$5:$H$301,2,0))</f>
        <v/>
      </c>
      <c r="S110" s="13" t="str">
        <f>IF(Q110="","",VLOOKUP(Q110,LISTAS!$F$5:$I$301,4,0))</f>
        <v/>
      </c>
      <c r="T110" s="13"/>
      <c r="U110" s="13"/>
    </row>
    <row r="111" spans="2:21" ht="18" customHeight="1" x14ac:dyDescent="0.25">
      <c r="B111" s="57"/>
      <c r="C111" s="39"/>
      <c r="D111" s="39"/>
      <c r="E111" s="41"/>
      <c r="F111" s="39"/>
      <c r="G111" s="72" t="str">
        <f>IF(D106&lt;&gt;"",IF(D108&lt;&gt;"",IF(D106=D108,"",IF(D106&gt;D108,C106,C108)),""),"")</f>
        <v/>
      </c>
      <c r="H111" s="114">
        <v>0</v>
      </c>
      <c r="I111" s="43">
        <f>IF(H111&lt;&gt;"",H111,"")</f>
        <v>0</v>
      </c>
      <c r="J111" s="39" t="str">
        <f>IF(H111&lt;&gt;"",IF(G111="","",G111),"")</f>
        <v/>
      </c>
      <c r="K111" s="39">
        <f>IF(I111&lt;&gt;"",IF(I113&lt;&gt;"",SMALL(I111:J113,1),""),"")</f>
        <v>0</v>
      </c>
      <c r="L111" s="14"/>
      <c r="O111" s="11"/>
      <c r="P111" s="12"/>
      <c r="Q111" s="13"/>
      <c r="R111" s="13" t="str">
        <f>IF(Q111="","",VLOOKUP(Q111,LISTAS!$F$5:$H$301,2,0))</f>
        <v/>
      </c>
      <c r="S111" s="13" t="str">
        <f>IF(Q111="","",VLOOKUP(Q111,LISTAS!$F$5:$I$301,4,0))</f>
        <v/>
      </c>
      <c r="T111" s="13"/>
      <c r="U111" s="13"/>
    </row>
    <row r="112" spans="2:21" ht="18" customHeight="1" thickBot="1" x14ac:dyDescent="0.3">
      <c r="B112" s="57"/>
      <c r="C112" s="39"/>
      <c r="D112" s="39"/>
      <c r="E112" s="41"/>
      <c r="F112" s="39"/>
      <c r="G112" s="73" t="str">
        <f>IF(G111="","",VLOOKUP(G111,LISTAS!$F$5:$H$301,2,0))</f>
        <v/>
      </c>
      <c r="H112" s="115"/>
      <c r="I112" s="44"/>
      <c r="J112" s="39"/>
      <c r="K112" s="39"/>
      <c r="L112" s="14"/>
      <c r="O112" s="11"/>
      <c r="P112" s="12"/>
      <c r="Q112" s="13"/>
      <c r="R112" s="13" t="str">
        <f>IF(Q112="","",VLOOKUP(Q112,LISTAS!$F$5:$H$301,2,0))</f>
        <v/>
      </c>
      <c r="S112" s="13" t="str">
        <f>IF(Q112="","",VLOOKUP(Q112,LISTAS!$F$5:$I$301,4,0))</f>
        <v/>
      </c>
      <c r="T112" s="13"/>
      <c r="U112" s="13"/>
    </row>
    <row r="113" spans="2:22" ht="18" customHeight="1" x14ac:dyDescent="0.25">
      <c r="B113" s="57"/>
      <c r="C113" s="39"/>
      <c r="D113" s="39"/>
      <c r="E113" s="41"/>
      <c r="F113" s="42"/>
      <c r="G113" s="72" t="str">
        <f>IF(D116&lt;&gt;"",IF(D118&lt;&gt;"",IF(D116=D118,"",IF(D116&gt;D118,C116,C118)),""),"")</f>
        <v/>
      </c>
      <c r="H113" s="114">
        <v>0</v>
      </c>
      <c r="I113" s="44">
        <f>IF(H113&lt;&gt;"",H113,"")</f>
        <v>0</v>
      </c>
      <c r="J113" s="39" t="str">
        <f>IF(H113&lt;&gt;"",IF(G113="","",G113),"")</f>
        <v/>
      </c>
      <c r="K113" s="39" t="str">
        <f>VLOOKUP(K111,I111:J113,2,0)</f>
        <v/>
      </c>
      <c r="L113" s="14"/>
      <c r="O113" s="11"/>
      <c r="P113" s="12"/>
      <c r="Q113" s="13"/>
      <c r="R113" s="13" t="str">
        <f>IF(Q113="","",VLOOKUP(Q113,LISTAS!$F$5:$H$301,2,0))</f>
        <v/>
      </c>
      <c r="S113" s="13" t="str">
        <f>IF(Q113="","",VLOOKUP(Q113,LISTAS!$F$5:$I$301,4,0))</f>
        <v/>
      </c>
      <c r="T113" s="13"/>
      <c r="U113" s="13"/>
      <c r="V113" s="2"/>
    </row>
    <row r="114" spans="2:22" ht="18" customHeight="1" thickBot="1" x14ac:dyDescent="0.3">
      <c r="B114" s="57"/>
      <c r="C114" s="39"/>
      <c r="D114" s="39"/>
      <c r="E114" s="41"/>
      <c r="F114" s="39"/>
      <c r="G114" s="73" t="str">
        <f>IF(G113="","",VLOOKUP(G113,LISTAS!$F$5:$H$301,2,0))</f>
        <v/>
      </c>
      <c r="H114" s="115"/>
      <c r="I114" s="39"/>
      <c r="J114" s="39"/>
      <c r="K114" s="39"/>
      <c r="L114" s="14"/>
      <c r="O114" s="11"/>
      <c r="P114" s="12"/>
      <c r="Q114" s="13"/>
      <c r="R114" s="13" t="str">
        <f>IF(Q114="","",VLOOKUP(Q114,LISTAS!$F$5:$H$301,2,0))</f>
        <v/>
      </c>
      <c r="S114" s="13" t="str">
        <f>IF(Q114="","",VLOOKUP(Q114,LISTAS!$F$5:$I$301,4,0))</f>
        <v/>
      </c>
      <c r="T114" s="13"/>
      <c r="U114" s="13"/>
      <c r="V114" s="2"/>
    </row>
    <row r="115" spans="2:22" ht="18" customHeight="1" thickBot="1" x14ac:dyDescent="0.3">
      <c r="B115" s="57"/>
      <c r="C115" s="39"/>
      <c r="D115" s="39"/>
      <c r="E115" s="41"/>
      <c r="F115" s="39"/>
      <c r="G115" s="39"/>
      <c r="H115" s="39"/>
      <c r="I115" s="39"/>
      <c r="J115" s="39"/>
      <c r="K115" s="39"/>
      <c r="L115" s="14"/>
      <c r="M115" s="2"/>
      <c r="N115" s="2"/>
      <c r="O115" s="11"/>
      <c r="P115" s="12"/>
      <c r="Q115" s="13"/>
      <c r="R115" s="13" t="str">
        <f>IF(Q115="","",VLOOKUP(Q115,LISTAS!$F$5:$H$301,2,0))</f>
        <v/>
      </c>
      <c r="S115" s="13" t="str">
        <f>IF(Q115="","",VLOOKUP(Q115,LISTAS!$F$5:$I$301,4,0))</f>
        <v/>
      </c>
      <c r="T115" s="13"/>
      <c r="U115" s="13"/>
    </row>
    <row r="116" spans="2:22" ht="18" customHeight="1" x14ac:dyDescent="0.25">
      <c r="B116" s="113">
        <v>18</v>
      </c>
      <c r="C116" s="72"/>
      <c r="D116" s="114">
        <v>0</v>
      </c>
      <c r="E116" s="43">
        <f>IF(D116&lt;&gt;"",D116,"")</f>
        <v>0</v>
      </c>
      <c r="F116" s="39" t="str">
        <f>IF(D116&lt;&gt;"",IF(C116="","",C116),"")</f>
        <v/>
      </c>
      <c r="G116" s="39">
        <f>IF(E116&lt;&gt;"",IF(E118&lt;&gt;"",SMALL(E116:F118,1),""),"")</f>
        <v>0</v>
      </c>
      <c r="H116" s="39"/>
      <c r="I116" s="39"/>
      <c r="J116" s="39"/>
      <c r="K116" s="39"/>
      <c r="L116" s="14"/>
      <c r="M116" s="2"/>
      <c r="N116" s="2"/>
      <c r="O116" s="11"/>
      <c r="P116" s="12"/>
      <c r="Q116" s="13"/>
      <c r="R116" s="13" t="str">
        <f>IF(Q116="","",VLOOKUP(Q116,LISTAS!$F$5:$H$301,2,0))</f>
        <v/>
      </c>
      <c r="S116" s="13" t="str">
        <f>IF(Q116="","",VLOOKUP(Q116,LISTAS!$F$5:$I$301,4,0))</f>
        <v/>
      </c>
      <c r="T116" s="13"/>
      <c r="U116" s="13"/>
    </row>
    <row r="117" spans="2:22" ht="18" customHeight="1" thickBot="1" x14ac:dyDescent="0.3">
      <c r="B117" s="113"/>
      <c r="C117" s="73" t="str">
        <f>IF(C116="","",VLOOKUP(C116,LISTAS!$F$5:$H$301,2,0))</f>
        <v/>
      </c>
      <c r="D117" s="115"/>
      <c r="E117" s="44"/>
      <c r="F117" s="39"/>
      <c r="G117" s="39"/>
      <c r="H117" s="39"/>
      <c r="I117" s="39"/>
      <c r="J117" s="39"/>
      <c r="K117" s="39"/>
      <c r="L117" s="14"/>
      <c r="O117" s="11"/>
      <c r="P117" s="12"/>
      <c r="Q117" s="13"/>
      <c r="R117" s="13" t="str">
        <f>IF(Q117="","",VLOOKUP(Q117,LISTAS!$F$5:$H$301,2,0))</f>
        <v/>
      </c>
      <c r="S117" s="13" t="str">
        <f>IF(Q117="","",VLOOKUP(Q117,LISTAS!$F$5:$I$301,4,0))</f>
        <v/>
      </c>
      <c r="T117" s="13"/>
      <c r="U117" s="13"/>
    </row>
    <row r="118" spans="2:22" ht="18" customHeight="1" x14ac:dyDescent="0.25">
      <c r="B118" s="113">
        <v>23</v>
      </c>
      <c r="C118" s="72"/>
      <c r="D118" s="114">
        <v>0</v>
      </c>
      <c r="E118" s="44">
        <f>IF(D118&lt;&gt;"",D118,"")</f>
        <v>0</v>
      </c>
      <c r="F118" s="39" t="str">
        <f>IF(D118&lt;&gt;"",IF(C118="","",C118),"")</f>
        <v/>
      </c>
      <c r="G118" s="39" t="str">
        <f>VLOOKUP(G116,E116:F118,2,0)</f>
        <v/>
      </c>
      <c r="H118" s="39"/>
      <c r="I118" s="39"/>
      <c r="J118" s="39"/>
      <c r="K118" s="39"/>
      <c r="L118" s="14"/>
      <c r="O118" s="11"/>
      <c r="P118" s="12"/>
      <c r="Q118" s="13"/>
      <c r="R118" s="13" t="str">
        <f>IF(Q118="","",VLOOKUP(Q118,LISTAS!$F$5:$H$301,2,0))</f>
        <v/>
      </c>
      <c r="S118" s="13" t="str">
        <f>IF(Q118="","",VLOOKUP(Q118,LISTAS!$F$5:$I$301,4,0))</f>
        <v/>
      </c>
      <c r="T118" s="13"/>
      <c r="U118" s="13"/>
    </row>
    <row r="119" spans="2:22" ht="18" customHeight="1" thickBot="1" x14ac:dyDescent="0.3">
      <c r="B119" s="113"/>
      <c r="C119" s="73" t="str">
        <f>IF(C118="","",VLOOKUP(C118,LISTAS!$F$5:$H$301,2,0))</f>
        <v/>
      </c>
      <c r="D119" s="115"/>
      <c r="E119" s="39"/>
      <c r="F119" s="39"/>
      <c r="G119" s="39"/>
      <c r="H119" s="39"/>
      <c r="I119" s="39"/>
      <c r="J119" s="39"/>
      <c r="K119" s="39"/>
      <c r="L119" s="53"/>
      <c r="O119" s="11"/>
      <c r="P119" s="12"/>
      <c r="Q119" s="13"/>
      <c r="R119" s="13" t="str">
        <f>IF(Q119="","",VLOOKUP(Q119,LISTAS!$F$5:$H$301,2,0))</f>
        <v/>
      </c>
      <c r="S119" s="13" t="str">
        <f>IF(Q119="","",VLOOKUP(Q119,LISTAS!$F$5:$I$301,4,0))</f>
        <v/>
      </c>
      <c r="T119" s="13"/>
      <c r="U119" s="13"/>
    </row>
    <row r="120" spans="2:22" ht="18" customHeight="1" x14ac:dyDescent="0.25">
      <c r="B120" s="57"/>
      <c r="C120" s="39"/>
      <c r="D120" s="39"/>
      <c r="E120" s="39"/>
      <c r="F120" s="39"/>
      <c r="G120" s="39"/>
      <c r="H120" s="39"/>
      <c r="I120" s="39"/>
      <c r="J120" s="39"/>
      <c r="K120" s="39"/>
      <c r="L120" s="53"/>
      <c r="O120" s="11"/>
      <c r="P120" s="12"/>
      <c r="Q120" s="13"/>
      <c r="R120" s="13" t="str">
        <f>IF(Q120="","",VLOOKUP(Q120,LISTAS!$F$5:$H$301,2,0))</f>
        <v/>
      </c>
      <c r="S120" s="13" t="str">
        <f>IF(Q120="","",VLOOKUP(Q120,LISTAS!$F$5:$I$301,4,0))</f>
        <v/>
      </c>
      <c r="T120" s="13"/>
      <c r="U120" s="13"/>
    </row>
    <row r="121" spans="2:22" ht="18" customHeight="1" x14ac:dyDescent="0.25">
      <c r="B121" s="59"/>
      <c r="O121" s="2"/>
      <c r="P121" s="2"/>
      <c r="Q121" s="2"/>
      <c r="R121" s="2"/>
      <c r="S121" s="2"/>
      <c r="T121" s="2"/>
      <c r="U121" s="2"/>
    </row>
    <row r="122" spans="2:22" ht="18" customHeight="1" x14ac:dyDescent="0.25">
      <c r="B122" s="59"/>
    </row>
    <row r="123" spans="2:22" ht="18" customHeight="1" x14ac:dyDescent="0.25">
      <c r="B123" s="59"/>
    </row>
    <row r="124" spans="2:22" ht="18" customHeight="1" x14ac:dyDescent="0.25">
      <c r="B124" s="59"/>
    </row>
    <row r="125" spans="2:22" ht="18" customHeight="1" x14ac:dyDescent="0.25">
      <c r="B125" s="59"/>
    </row>
    <row r="126" spans="2:22" ht="18" customHeight="1" x14ac:dyDescent="0.25">
      <c r="B126" s="59"/>
    </row>
    <row r="127" spans="2:22" ht="18" customHeight="1" x14ac:dyDescent="0.25">
      <c r="B127" s="59"/>
    </row>
    <row r="128" spans="2:22" ht="18" customHeight="1" x14ac:dyDescent="0.25">
      <c r="B128" s="59"/>
    </row>
    <row r="129" spans="2:12" ht="18" customHeight="1" x14ac:dyDescent="0.25">
      <c r="B129" s="59"/>
    </row>
    <row r="130" spans="2:12" ht="18" customHeight="1" x14ac:dyDescent="0.25">
      <c r="B130" s="59"/>
    </row>
    <row r="131" spans="2:12" ht="18" customHeight="1" x14ac:dyDescent="0.25">
      <c r="B131" s="59"/>
    </row>
    <row r="132" spans="2:12" ht="18" customHeight="1" x14ac:dyDescent="0.25">
      <c r="B132" s="59"/>
    </row>
    <row r="133" spans="2:12" ht="18" customHeight="1" x14ac:dyDescent="0.25">
      <c r="B133" s="59"/>
    </row>
    <row r="134" spans="2:12" ht="18" customHeight="1" x14ac:dyDescent="0.25">
      <c r="B134" s="59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ht="18" customHeight="1" x14ac:dyDescent="0.25">
      <c r="B135" s="59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ht="18" customHeight="1" x14ac:dyDescent="0.25">
      <c r="B136" s="59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ht="18" customHeight="1" x14ac:dyDescent="0.25">
      <c r="B137" s="59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ht="18" customHeight="1" x14ac:dyDescent="0.25">
      <c r="B138" s="59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ht="18" customHeight="1" x14ac:dyDescent="0.25">
      <c r="B139" s="59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ht="18" customHeight="1" x14ac:dyDescent="0.25">
      <c r="B140" s="59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ht="18" customHeight="1" x14ac:dyDescent="0.25">
      <c r="B141" s="59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ht="18" customHeight="1" x14ac:dyDescent="0.25">
      <c r="B142" s="59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ht="18" customHeight="1" x14ac:dyDescent="0.25">
      <c r="B143" s="59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ht="18" customHeight="1" x14ac:dyDescent="0.25">
      <c r="B144" s="59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ht="18" customHeight="1" x14ac:dyDescent="0.25">
      <c r="B145" s="59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ht="18" customHeight="1" x14ac:dyDescent="0.25">
      <c r="B146" s="59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ht="18" customHeight="1" x14ac:dyDescent="0.25">
      <c r="B147" s="59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ht="18" customHeight="1" x14ac:dyDescent="0.25">
      <c r="B148" s="59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ht="18" customHeight="1" x14ac:dyDescent="0.25">
      <c r="B149" s="59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ht="18" customHeight="1" x14ac:dyDescent="0.25">
      <c r="B150" s="59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ht="18" customHeight="1" x14ac:dyDescent="0.25"/>
    <row r="152" spans="2:12" ht="18" customHeight="1" x14ac:dyDescent="0.25"/>
    <row r="153" spans="2:12" ht="18" customHeight="1" x14ac:dyDescent="0.25"/>
    <row r="154" spans="2:12" ht="18" customHeight="1" x14ac:dyDescent="0.25"/>
    <row r="155" spans="2:12" ht="18" customHeight="1" x14ac:dyDescent="0.25"/>
    <row r="156" spans="2:12" ht="18" customHeight="1" x14ac:dyDescent="0.25"/>
    <row r="157" spans="2:12" ht="18" customHeight="1" x14ac:dyDescent="0.25"/>
    <row r="158" spans="2:12" ht="18" customHeight="1" x14ac:dyDescent="0.25"/>
    <row r="159" spans="2:12" ht="18" customHeight="1" x14ac:dyDescent="0.25"/>
    <row r="160" spans="2:12" ht="18" customHeight="1" x14ac:dyDescent="0.25"/>
    <row r="161" ht="18" customHeight="1" x14ac:dyDescent="0.25"/>
    <row r="162" ht="18" customHeight="1" x14ac:dyDescent="0.25"/>
  </sheetData>
  <mergeCells count="79">
    <mergeCell ref="B2:L4"/>
    <mergeCell ref="O2:U3"/>
    <mergeCell ref="B5:D5"/>
    <mergeCell ref="O5:P5"/>
    <mergeCell ref="B6:L6"/>
    <mergeCell ref="O6:U6"/>
    <mergeCell ref="L23:L24"/>
    <mergeCell ref="O7:P7"/>
    <mergeCell ref="B8:B9"/>
    <mergeCell ref="D8:D9"/>
    <mergeCell ref="B10:B11"/>
    <mergeCell ref="D10:D11"/>
    <mergeCell ref="H13:H14"/>
    <mergeCell ref="H33:H34"/>
    <mergeCell ref="H15:H16"/>
    <mergeCell ref="B18:B19"/>
    <mergeCell ref="D18:D19"/>
    <mergeCell ref="B20:B21"/>
    <mergeCell ref="D20:D21"/>
    <mergeCell ref="L25:L26"/>
    <mergeCell ref="B28:B29"/>
    <mergeCell ref="D28:D29"/>
    <mergeCell ref="B30:B31"/>
    <mergeCell ref="D30:D31"/>
    <mergeCell ref="H35:H36"/>
    <mergeCell ref="B38:B39"/>
    <mergeCell ref="D38:D39"/>
    <mergeCell ref="B40:B41"/>
    <mergeCell ref="D40:D41"/>
    <mergeCell ref="O45:U45"/>
    <mergeCell ref="O46:P46"/>
    <mergeCell ref="B47:B48"/>
    <mergeCell ref="D47:D48"/>
    <mergeCell ref="B49:B50"/>
    <mergeCell ref="D49:D50"/>
    <mergeCell ref="B45:L45"/>
    <mergeCell ref="H52:H53"/>
    <mergeCell ref="H54:H55"/>
    <mergeCell ref="B57:B58"/>
    <mergeCell ref="D57:D58"/>
    <mergeCell ref="B59:B60"/>
    <mergeCell ref="D59:D60"/>
    <mergeCell ref="L62:L63"/>
    <mergeCell ref="L64:L65"/>
    <mergeCell ref="B67:B68"/>
    <mergeCell ref="D67:D68"/>
    <mergeCell ref="B69:B70"/>
    <mergeCell ref="D69:D70"/>
    <mergeCell ref="H72:H73"/>
    <mergeCell ref="H74:H75"/>
    <mergeCell ref="B77:B78"/>
    <mergeCell ref="D77:D78"/>
    <mergeCell ref="B79:B80"/>
    <mergeCell ref="D79:D80"/>
    <mergeCell ref="O84:U84"/>
    <mergeCell ref="O85:P85"/>
    <mergeCell ref="B86:B87"/>
    <mergeCell ref="D86:D87"/>
    <mergeCell ref="H91:H92"/>
    <mergeCell ref="B88:B89"/>
    <mergeCell ref="D88:D89"/>
    <mergeCell ref="B84:L84"/>
    <mergeCell ref="H93:H94"/>
    <mergeCell ref="B96:B97"/>
    <mergeCell ref="D96:D97"/>
    <mergeCell ref="B98:B99"/>
    <mergeCell ref="D98:D99"/>
    <mergeCell ref="L101:L102"/>
    <mergeCell ref="L103:L104"/>
    <mergeCell ref="B106:B107"/>
    <mergeCell ref="D106:D107"/>
    <mergeCell ref="B108:B109"/>
    <mergeCell ref="D108:D109"/>
    <mergeCell ref="H111:H112"/>
    <mergeCell ref="H113:H114"/>
    <mergeCell ref="B116:B117"/>
    <mergeCell ref="D116:D117"/>
    <mergeCell ref="B118:B119"/>
    <mergeCell ref="D118:D119"/>
  </mergeCells>
  <pageMargins left="0.51181102362204722" right="0.51181102362204722" top="0.78740157480314965" bottom="0.78740157480314965" header="0.31496062992125984" footer="0.31496062992125984"/>
  <pageSetup paperSize="9" scale="65" orientation="landscape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0000000}">
          <x14:formula1>
            <xm:f>LISTAS!$D$5:$D$6</xm:f>
          </x14:formula1>
          <xm:sqref>R5</xm:sqref>
        </x14:dataValidation>
        <x14:dataValidation type="list" allowBlank="1" showInputMessage="1" showErrorMessage="1" xr:uid="{00000000-0002-0000-0600-000001000000}">
          <x14:formula1>
            <xm:f>LISTAS!$F$5:$F$301</xm:f>
          </x14:formula1>
          <xm:sqref>C28 C118 C116 C106 C88 C86 C108 C96 C59 C79 C77 C67 C18 C10 C8 C30 C20 C98 C49 C47 C69 C57 C40 C38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1">
    <tabColor theme="4" tint="0.39997558519241921"/>
  </sheetPr>
  <dimension ref="B1:W162"/>
  <sheetViews>
    <sheetView showGridLines="0" topLeftCell="N1" zoomScale="85" zoomScaleNormal="85" workbookViewId="0">
      <selection activeCell="L25" sqref="L25:L26"/>
    </sheetView>
  </sheetViews>
  <sheetFormatPr defaultColWidth="25.28515625" defaultRowHeight="16.5" x14ac:dyDescent="0.25"/>
  <cols>
    <col min="1" max="1" width="1.42578125" style="1" customWidth="1"/>
    <col min="2" max="2" width="3.140625" style="55" bestFit="1" customWidth="1"/>
    <col min="3" max="3" width="38.5703125" style="1" customWidth="1"/>
    <col min="4" max="4" width="7.7109375" style="1" customWidth="1"/>
    <col min="5" max="5" width="3.7109375" style="1" customWidth="1"/>
    <col min="6" max="6" width="9" style="1" bestFit="1" customWidth="1"/>
    <col min="7" max="7" width="38.5703125" style="1" customWidth="1"/>
    <col min="8" max="8" width="7.7109375" style="1" customWidth="1"/>
    <col min="9" max="9" width="3.7109375" style="1" customWidth="1"/>
    <col min="10" max="10" width="5.7109375" style="1" bestFit="1" customWidth="1"/>
    <col min="11" max="11" width="38.5703125" style="1" customWidth="1"/>
    <col min="12" max="12" width="7.7109375" style="1" customWidth="1"/>
    <col min="13" max="13" width="2.28515625" style="19" bestFit="1" customWidth="1"/>
    <col min="14" max="14" width="1.42578125" style="16" customWidth="1"/>
    <col min="15" max="15" width="9.7109375" style="1" customWidth="1"/>
    <col min="16" max="16" width="15.5703125" style="1" customWidth="1"/>
    <col min="17" max="17" width="39" style="1" customWidth="1"/>
    <col min="18" max="16384" width="25.28515625" style="1"/>
  </cols>
  <sheetData>
    <row r="1" spans="2:23" ht="7.5" customHeight="1" x14ac:dyDescent="0.25"/>
    <row r="2" spans="2:23" s="3" customFormat="1" ht="60.75" customHeight="1" x14ac:dyDescent="0.25"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20"/>
      <c r="N2" s="21"/>
      <c r="O2" s="120"/>
      <c r="P2" s="120"/>
      <c r="Q2" s="120"/>
      <c r="R2" s="120"/>
      <c r="S2" s="120"/>
      <c r="T2" s="120"/>
      <c r="U2" s="120"/>
    </row>
    <row r="3" spans="2:23" s="3" customFormat="1" ht="60.75" customHeight="1" x14ac:dyDescent="0.25"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20"/>
      <c r="N3" s="21"/>
      <c r="O3" s="120"/>
      <c r="P3" s="120"/>
      <c r="Q3" s="120"/>
      <c r="R3" s="120"/>
      <c r="S3" s="120"/>
      <c r="T3" s="120"/>
      <c r="U3" s="120"/>
      <c r="V3" s="1"/>
      <c r="W3" s="1"/>
    </row>
    <row r="4" spans="2:23" s="3" customFormat="1" ht="13.5" customHeight="1" x14ac:dyDescent="0.25"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20"/>
      <c r="N4" s="21"/>
      <c r="O4" s="4"/>
      <c r="P4" s="4"/>
      <c r="Q4" s="4"/>
      <c r="R4" s="4"/>
      <c r="S4" s="4"/>
      <c r="T4" s="4"/>
      <c r="U4" s="4"/>
    </row>
    <row r="5" spans="2:23" s="3" customFormat="1" ht="30" customHeight="1" x14ac:dyDescent="0.25">
      <c r="B5" s="136" t="s">
        <v>32</v>
      </c>
      <c r="C5" s="137"/>
      <c r="D5" s="138"/>
      <c r="M5" s="20"/>
      <c r="N5" s="21"/>
      <c r="O5" s="139" t="s">
        <v>32</v>
      </c>
      <c r="P5" s="139"/>
      <c r="Q5" s="5" t="s">
        <v>13</v>
      </c>
      <c r="R5" s="6" t="s">
        <v>14</v>
      </c>
      <c r="T5" s="4"/>
      <c r="U5" s="4"/>
    </row>
    <row r="6" spans="2:23" ht="30" customHeight="1" x14ac:dyDescent="0.25">
      <c r="B6" s="123" t="s">
        <v>21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O6" s="123" t="s">
        <v>21</v>
      </c>
      <c r="P6" s="123"/>
      <c r="Q6" s="123"/>
      <c r="R6" s="123"/>
      <c r="S6" s="123"/>
      <c r="T6" s="123"/>
      <c r="U6" s="123"/>
    </row>
    <row r="7" spans="2:23" ht="28.5" customHeight="1" thickBot="1" x14ac:dyDescent="0.3">
      <c r="B7" s="61"/>
      <c r="C7" s="74"/>
      <c r="D7" s="75"/>
      <c r="E7" s="75"/>
      <c r="F7" s="75"/>
      <c r="G7" s="29"/>
      <c r="H7" s="29"/>
      <c r="I7" s="29"/>
      <c r="J7" s="29"/>
      <c r="K7" s="29"/>
      <c r="L7" s="30"/>
      <c r="O7" s="134" t="s">
        <v>3</v>
      </c>
      <c r="P7" s="134"/>
      <c r="Q7" s="22" t="s">
        <v>15</v>
      </c>
      <c r="R7" s="22" t="s">
        <v>0</v>
      </c>
      <c r="S7" s="22" t="s">
        <v>16</v>
      </c>
      <c r="T7" s="22" t="s">
        <v>17</v>
      </c>
      <c r="U7" s="22" t="s">
        <v>18</v>
      </c>
    </row>
    <row r="8" spans="2:23" ht="18" customHeight="1" x14ac:dyDescent="0.25">
      <c r="B8" s="135">
        <v>1</v>
      </c>
      <c r="C8" s="69" t="s">
        <v>186</v>
      </c>
      <c r="D8" s="131">
        <v>0</v>
      </c>
      <c r="E8" s="62">
        <f>IF(D8&lt;&gt;"",D8,"")</f>
        <v>0</v>
      </c>
      <c r="F8" s="62" t="str">
        <f>IF(D8&lt;&gt;"",IF(C8="","",C8),"")</f>
        <v>RIAN NAOKI ISHIKAWA</v>
      </c>
      <c r="G8" s="62">
        <f>IF(E8&lt;&gt;"",IF(E10&lt;&gt;"",SMALL(E8:F10,1),""),"")</f>
        <v>0</v>
      </c>
      <c r="H8" s="62"/>
      <c r="I8" s="62"/>
      <c r="J8" s="62"/>
      <c r="K8" s="62"/>
      <c r="L8" s="67"/>
      <c r="O8" s="24">
        <f>IF(Q8&lt;&gt;"",1,"")</f>
        <v>1</v>
      </c>
      <c r="P8" s="25" t="str">
        <f>IF(O8&lt;&gt;"","LUGAR","")</f>
        <v>LUGAR</v>
      </c>
      <c r="Q8" s="26" t="str">
        <f>IF(L23&lt;&gt;"",IF(L25&lt;&gt;"",IF(L23=L25,"",IF(L23&gt;L25,K23,K25)),""),"")</f>
        <v>PEDRO LUIZ GERAIGIRE TORMENA</v>
      </c>
      <c r="R8" s="26" t="str">
        <f>IF(Q8="","",VLOOKUP(Q8,LISTAS!$F$5:$H$301,2,0))</f>
        <v>COLEGIO HARMONIA</v>
      </c>
      <c r="S8" s="26">
        <f>IF(Q8="","",VLOOKUP(Q8,LISTAS!$F$5:$I$301,4,0))</f>
        <v>0</v>
      </c>
      <c r="T8" s="26">
        <f t="shared" ref="T8:T42" si="0">IF(O8="","",IF(O8=1,400,IF(O8=2,340,IF(O8=3,300,IF(O8=4,280,IF(O8=5,270,IF(O8=6,260,IF(O8=7,250,IF(O8=8,240,IF(O8=9,200,IF(O8=10,200,IF(O8=11,200,IF(O8=12,200,IF(O8=13,200,IF(O8=14,200,IF(O8=15,200,IF(O8=16,200,IF(O8&gt;16,"",""))))))))))))))))))</f>
        <v>400</v>
      </c>
      <c r="U8" s="26">
        <f>IF(O8="","",IF($R$5="NÃO","",IF(O8=1,400,IF(O8=2,340,IF(O8=3,300,IF(O8=4,280,IF(O8=5,270,IF(O8=6,260,IF(O8=7,250,IF(O8=8,240,IF(O8=9,200,IF(O8=10,200,IF(O8=11,200,IF(O8=12,200,IF(O8=13,200,IF(O8=14,200,IF(O8=15,200,IF(O8=16,200,IF(O8&gt;16,"","")))))))))))))))))))</f>
        <v>400</v>
      </c>
    </row>
    <row r="9" spans="2:23" ht="18" customHeight="1" thickBot="1" x14ac:dyDescent="0.3">
      <c r="B9" s="135"/>
      <c r="C9" s="68" t="str">
        <f>IF(C8="","",VLOOKUP(C8,LISTAS!$F$5:$H$301,2,0))</f>
        <v>COLEGIO HARMONIA</v>
      </c>
      <c r="D9" s="132"/>
      <c r="E9" s="62"/>
      <c r="F9" s="62"/>
      <c r="G9" s="62"/>
      <c r="H9" s="62"/>
      <c r="I9" s="62"/>
      <c r="J9" s="62"/>
      <c r="K9" s="62"/>
      <c r="L9" s="67"/>
      <c r="O9" s="24">
        <f>IF(Q9&lt;&gt;"",1+COUNTIF(O8,"1"),"")</f>
        <v>2</v>
      </c>
      <c r="P9" s="25" t="str">
        <f t="shared" ref="P9:P23" si="1">IF(O9&lt;&gt;"","LUGAR","")</f>
        <v>LUGAR</v>
      </c>
      <c r="Q9" s="26" t="str">
        <f>IF(L23&lt;&gt;"",IF(L25&lt;&gt;"",IF(L23=L25,"",IF(L23&lt;L25,K23,K25)),""),"")</f>
        <v>PIETRO PARTON</v>
      </c>
      <c r="R9" s="26" t="str">
        <f>IF(Q9="","",VLOOKUP(Q9,LISTAS!$F$5:$H$301,2,0))</f>
        <v>COLÉGIO ARBOS - SÃO BERNARDO DO CAMPO</v>
      </c>
      <c r="S9" s="26">
        <f>IF(Q9="","",VLOOKUP(Q9,LISTAS!$F$5:$I$301,4,0))</f>
        <v>0</v>
      </c>
      <c r="T9" s="26">
        <f t="shared" si="0"/>
        <v>340</v>
      </c>
      <c r="U9" s="26">
        <f t="shared" ref="U9:U42" si="2">IF(O9="","",IF($R$5="NÃO","",IF(O9=1,400,IF(O9=2,340,IF(O9=3,300,IF(O9=4,280,IF(O9=5,270,IF(O9=6,260,IF(O9=7,250,IF(O9=8,240,IF(O9=9,200,IF(O9=10,200,IF(O9=11,200,IF(O9=12,200,IF(O9=13,200,IF(O9=14,200,IF(O9=15,200,IF(O9=16,200,IF(O9&gt;16,"","")))))))))))))))))))</f>
        <v>340</v>
      </c>
    </row>
    <row r="10" spans="2:23" ht="18" customHeight="1" x14ac:dyDescent="0.25">
      <c r="B10" s="133">
        <v>8</v>
      </c>
      <c r="C10" s="69" t="s">
        <v>175</v>
      </c>
      <c r="D10" s="131">
        <v>1</v>
      </c>
      <c r="E10" s="63">
        <f>IF(D10&lt;&gt;"",D10,"")</f>
        <v>1</v>
      </c>
      <c r="F10" s="62" t="str">
        <f>IF(D10&lt;&gt;"",IF(C10="","",C10),"")</f>
        <v>PEDRO LUIZ GERAIGIRE TORMENA</v>
      </c>
      <c r="G10" s="62" t="str">
        <f>VLOOKUP(G8,E8:F10,2,0)</f>
        <v>RIAN NAOKI ISHIKAWA</v>
      </c>
      <c r="H10" s="62"/>
      <c r="I10" s="62"/>
      <c r="J10" s="62"/>
      <c r="K10" s="62"/>
      <c r="L10" s="67"/>
      <c r="O10" s="24">
        <f>IF(Q10&lt;&gt;"",1+COUNTIF(O8:O9,"1")+COUNTIF(O8:O9,"2"),"")</f>
        <v>3</v>
      </c>
      <c r="P10" s="25" t="str">
        <f t="shared" si="1"/>
        <v>LUGAR</v>
      </c>
      <c r="Q10" s="26" t="str">
        <f>IF(Q8&lt;&gt;"",IF(G13=Q8,G15,IF(G15=Q8,G13,IF(G33=Q8,G35,IF(G35=Q8,G33)))),"")</f>
        <v xml:space="preserve">BERNARDO TAKAMOTO </v>
      </c>
      <c r="R10" s="26" t="str">
        <f>IF(Q10="","",VLOOKUP(Q10,LISTAS!$F$5:$H$301,2,0))</f>
        <v>LICEU JARDIM</v>
      </c>
      <c r="S10" s="26">
        <f>IF(Q10="","",VLOOKUP(Q10,LISTAS!$F$5:$I$301,4,0))</f>
        <v>0</v>
      </c>
      <c r="T10" s="26">
        <f t="shared" si="0"/>
        <v>300</v>
      </c>
      <c r="U10" s="26">
        <f t="shared" si="2"/>
        <v>300</v>
      </c>
    </row>
    <row r="11" spans="2:23" ht="18" customHeight="1" thickBot="1" x14ac:dyDescent="0.3">
      <c r="B11" s="133"/>
      <c r="C11" s="68" t="str">
        <f>IF(C10="","",VLOOKUP(C10,LISTAS!$F$5:$H$301,2,0))</f>
        <v>COLEGIO HARMONIA</v>
      </c>
      <c r="D11" s="132"/>
      <c r="E11" s="64"/>
      <c r="F11" s="62"/>
      <c r="G11" s="62"/>
      <c r="H11" s="62"/>
      <c r="I11" s="62"/>
      <c r="J11" s="62"/>
      <c r="K11" s="62"/>
      <c r="L11" s="67"/>
      <c r="O11" s="24">
        <f>IF(Q11&lt;&gt;"",1+COUNTIF(O8:O10,"1")+COUNTIF(O8:O10,"2")+COUNTIF(O8:O10,"3"),"")</f>
        <v>4</v>
      </c>
      <c r="P11" s="25" t="str">
        <f t="shared" si="1"/>
        <v>LUGAR</v>
      </c>
      <c r="Q11" s="26" t="str">
        <f>IF(Q9&lt;&gt;"",IF(G13=Q9,G15,IF(G15=Q9,G13,IF(G33=Q9,G35,IF(G35=Q9,G33)))),"")</f>
        <v>NICOLAS FARIA NORO</v>
      </c>
      <c r="R11" s="26" t="str">
        <f>IF(Q11="","",VLOOKUP(Q11,LISTAS!$F$5:$H$301,2,0))</f>
        <v>COLÉGIO ARBOS - SANTO ANDRÉ</v>
      </c>
      <c r="S11" s="26">
        <f>IF(Q11="","",VLOOKUP(Q11,LISTAS!$F$5:$I$301,4,0))</f>
        <v>0</v>
      </c>
      <c r="T11" s="26">
        <f t="shared" si="0"/>
        <v>280</v>
      </c>
      <c r="U11" s="26">
        <f t="shared" si="2"/>
        <v>280</v>
      </c>
    </row>
    <row r="12" spans="2:23" ht="18" customHeight="1" thickBot="1" x14ac:dyDescent="0.3">
      <c r="B12" s="60"/>
      <c r="C12" s="74"/>
      <c r="D12" s="74"/>
      <c r="E12" s="76"/>
      <c r="F12" s="74"/>
      <c r="G12" s="74"/>
      <c r="H12" s="23"/>
      <c r="I12" s="23"/>
      <c r="J12" s="23"/>
      <c r="K12" s="23"/>
      <c r="L12" s="27"/>
      <c r="O12" s="24">
        <f>IF(Q12&lt;&gt;"",1+COUNTIF(O8:O11,"1")+COUNTIF(O8:O11,"2")+COUNTIF(O8:O11,"3")+COUNTIF(O8:O11,"4"),"")</f>
        <v>5</v>
      </c>
      <c r="P12" s="25" t="str">
        <f t="shared" si="1"/>
        <v>LUGAR</v>
      </c>
      <c r="Q12" s="26" t="str">
        <f>IF(Q8&lt;&gt;"",IF(C8=Q8,C10,IF(C10=Q8,C8,IF(C18=Q8,C20,IF(C20=Q8,C18,IF(C28=Q8,C30,IF(C30=Q8,C28,IF(C38=Q8,C40,IF(C40=Q8,C38)))))))),"")</f>
        <v>RIAN NAOKI ISHIKAWA</v>
      </c>
      <c r="R12" s="26" t="str">
        <f>IF(Q12="","",VLOOKUP(Q12,LISTAS!$F$5:$H$301,2,0))</f>
        <v>COLEGIO HARMONIA</v>
      </c>
      <c r="S12" s="26">
        <f>IF(Q12="","",VLOOKUP(Q12,LISTAS!$F$5:$I$301,4,0))</f>
        <v>0</v>
      </c>
      <c r="T12" s="26">
        <f t="shared" si="0"/>
        <v>270</v>
      </c>
      <c r="U12" s="26">
        <f t="shared" si="2"/>
        <v>270</v>
      </c>
    </row>
    <row r="13" spans="2:23" ht="18" customHeight="1" x14ac:dyDescent="0.25">
      <c r="B13" s="60"/>
      <c r="C13" s="74"/>
      <c r="D13" s="74"/>
      <c r="E13" s="76"/>
      <c r="F13" s="74"/>
      <c r="G13" s="69" t="str">
        <f>IF(D8&lt;&gt;"",IF(D10&lt;&gt;"",IF(D8=D10,"",IF(D8&gt;D10,C8,C10)),""),"")</f>
        <v>PEDRO LUIZ GERAIGIRE TORMENA</v>
      </c>
      <c r="H13" s="131">
        <v>1</v>
      </c>
      <c r="I13" s="62">
        <f>IF(H13&lt;&gt;"",H13,"")</f>
        <v>1</v>
      </c>
      <c r="J13" s="62" t="str">
        <f>IF(H13&lt;&gt;"",IF(G13="","",G13),"")</f>
        <v>PEDRO LUIZ GERAIGIRE TORMENA</v>
      </c>
      <c r="K13" s="62">
        <f>IF(I13&lt;&gt;"",IF(I15&lt;&gt;"",SMALL(I13:J15,1),""),"")</f>
        <v>0</v>
      </c>
      <c r="L13" s="67"/>
      <c r="O13" s="24">
        <f>IF(Q13&lt;&gt;"",1+COUNTIF(O8:O12,"1")+COUNTIF(O8:O12,"2")+COUNTIF(O8:O12,"3")+COUNTIF(O8:O12,"4")+COUNTIF(O8:O12,"5"),"")</f>
        <v>6</v>
      </c>
      <c r="P13" s="25" t="str">
        <f t="shared" si="1"/>
        <v>LUGAR</v>
      </c>
      <c r="Q13" s="26" t="str">
        <f>IF(Q9&lt;&gt;"",IF(C8=Q9,C10,IF(C10=Q9,C8,IF(C18=Q9,C20,IF(C20=Q9,C18,IF(C28=Q9,C30,IF(C30=Q9,C28,IF(C38=Q9,C40,IF(C40=Q9,C38)))))))),"")</f>
        <v>GABRIEL DE OLIVEIRA BENINI</v>
      </c>
      <c r="R13" s="26" t="str">
        <f>IF(Q13="","",VLOOKUP(Q13,LISTAS!$F$5:$H$301,2,0))</f>
        <v>COLÉGIO ARBOS - SÃO CAETANO DO SUL</v>
      </c>
      <c r="S13" s="26">
        <f>IF(Q13="","",VLOOKUP(Q13,LISTAS!$F$5:$I$301,4,0))</f>
        <v>0</v>
      </c>
      <c r="T13" s="26">
        <f t="shared" si="0"/>
        <v>260</v>
      </c>
      <c r="U13" s="26">
        <f t="shared" si="2"/>
        <v>260</v>
      </c>
    </row>
    <row r="14" spans="2:23" ht="18" customHeight="1" thickBot="1" x14ac:dyDescent="0.3">
      <c r="B14" s="60"/>
      <c r="C14" s="74"/>
      <c r="D14" s="74"/>
      <c r="E14" s="76"/>
      <c r="F14" s="74"/>
      <c r="G14" s="68" t="str">
        <f>IF(G13="","",VLOOKUP(G13,LISTAS!$F$5:$H$301,2,0))</f>
        <v>COLEGIO HARMONIA</v>
      </c>
      <c r="H14" s="132"/>
      <c r="I14" s="62"/>
      <c r="J14" s="62"/>
      <c r="K14" s="62"/>
      <c r="L14" s="67"/>
      <c r="O14" s="24">
        <f>IF(Q14&lt;&gt;"",1+COUNTIF(O8:O13,"1")+COUNTIF(O8:O13,"2")+COUNTIF(O8:O13,"3")+COUNTIF(O8:O13,"4")+COUNTIF(O8:O13,"5")+COUNTIF(O8:O13,"6"),"")</f>
        <v>7</v>
      </c>
      <c r="P14" s="25" t="str">
        <f t="shared" si="1"/>
        <v>LUGAR</v>
      </c>
      <c r="Q14" s="26" t="str">
        <f>IF(Q10&lt;&gt;"",IF(C8=Q10,C10,IF(C10=Q10,C8,IF(C18=Q10,C20,IF(C20=Q10,C18,IF(C28=Q10,C30,IF(C30=Q10,C28,IF(C38=Q10,C40,IF(C40=Q10,C38)))))))),"")</f>
        <v>GABRIEL THOMAZ</v>
      </c>
      <c r="R14" s="26" t="str">
        <f>IF(Q14="","",VLOOKUP(Q14,LISTAS!$F$5:$H$301,2,0))</f>
        <v>COLÉGIO ARBOS - SÃO BERNARDO DO CAMPO</v>
      </c>
      <c r="S14" s="26">
        <f>IF(Q14="","",VLOOKUP(Q14,LISTAS!$F$5:$I$301,4,0))</f>
        <v>0</v>
      </c>
      <c r="T14" s="26">
        <f t="shared" si="0"/>
        <v>250</v>
      </c>
      <c r="U14" s="26">
        <f t="shared" si="2"/>
        <v>250</v>
      </c>
    </row>
    <row r="15" spans="2:23" ht="18" customHeight="1" x14ac:dyDescent="0.25">
      <c r="B15" s="60"/>
      <c r="C15" s="74"/>
      <c r="D15" s="74"/>
      <c r="E15" s="76"/>
      <c r="F15" s="77"/>
      <c r="G15" s="69" t="str">
        <f>IF(D18&lt;&gt;"",IF(D20&lt;&gt;"",IF(D18=D20,"",IF(D18&gt;D20,C18,C20)),""),"")</f>
        <v xml:space="preserve">BERNARDO TAKAMOTO </v>
      </c>
      <c r="H15" s="131">
        <v>0</v>
      </c>
      <c r="I15" s="63">
        <f>IF(H15&lt;&gt;"",H15,"")</f>
        <v>0</v>
      </c>
      <c r="J15" s="62" t="str">
        <f>IF(H15&lt;&gt;"",IF(G15="","",G15),"")</f>
        <v xml:space="preserve">BERNARDO TAKAMOTO </v>
      </c>
      <c r="K15" s="62" t="str">
        <f>VLOOKUP(K13,I13:J15,2,0)</f>
        <v xml:space="preserve">BERNARDO TAKAMOTO </v>
      </c>
      <c r="L15" s="67"/>
      <c r="O15" s="24">
        <f>IF(Q15&lt;&gt;"",1+COUNTIF(O8:O14,"1")+COUNTIF(O8:O14,"2")+COUNTIF(O8:O14,"3")+COUNTIF(O8:O14,"4")+COUNTIF(O8:O14,"5")+COUNTIF(O8:O14,"6")+COUNTIF(O8:O14,"7"),"")</f>
        <v>8</v>
      </c>
      <c r="P15" s="25" t="str">
        <f t="shared" si="1"/>
        <v>LUGAR</v>
      </c>
      <c r="Q15" s="26" t="str">
        <f>IF(Q11&lt;&gt;"",IF(C8=Q11,C10,IF(C10=Q11,C8,IF(C18=Q11,C20,IF(C20=Q11,C18,IF(C28=Q11,C30,IF(C30=Q11,C28,IF(C38=Q11,C40,IF(C40=Q11,C38)))))))),"")</f>
        <v xml:space="preserve">ENZO NAVILLI </v>
      </c>
      <c r="R15" s="26" t="str">
        <f>IF(Q15="","",VLOOKUP(Q15,LISTAS!$F$5:$H$301,2,0))</f>
        <v>LICEU JARDIM</v>
      </c>
      <c r="S15" s="26">
        <f>IF(Q15="","",VLOOKUP(Q15,LISTAS!$F$5:$I$301,4,0))</f>
        <v>0</v>
      </c>
      <c r="T15" s="26">
        <f t="shared" si="0"/>
        <v>240</v>
      </c>
      <c r="U15" s="26">
        <f t="shared" si="2"/>
        <v>240</v>
      </c>
    </row>
    <row r="16" spans="2:23" ht="18" customHeight="1" thickBot="1" x14ac:dyDescent="0.3">
      <c r="B16" s="60"/>
      <c r="C16" s="74"/>
      <c r="D16" s="74"/>
      <c r="E16" s="76"/>
      <c r="F16" s="74"/>
      <c r="G16" s="68" t="str">
        <f>IF(G15="","",VLOOKUP(G15,LISTAS!$F$5:$H$301,2,0))</f>
        <v>LICEU JARDIM</v>
      </c>
      <c r="H16" s="132"/>
      <c r="I16" s="64"/>
      <c r="J16" s="62"/>
      <c r="K16" s="62"/>
      <c r="L16" s="67"/>
      <c r="O16" s="24" t="str">
        <f>IF(Q16&lt;&gt;"",1+COUNTIF(O8:O15,"1")+COUNTIF(O8:O15,"2")+COUNTIF(O8:O15,"3")+COUNTIF(O8:O15,"4")+COUNTIF(O8:O15,"5")+COUNTIF(O8:O15,"6")+COUNTIF(O8:O15,"7")+COUNTIF(O8:O15,"8"),"")</f>
        <v/>
      </c>
      <c r="P16" s="25" t="str">
        <f t="shared" si="1"/>
        <v/>
      </c>
      <c r="Q16" s="26"/>
      <c r="R16" s="26" t="str">
        <f>IF(Q16="","",VLOOKUP(Q16,LISTAS!$F$5:$H$301,2,0))</f>
        <v/>
      </c>
      <c r="S16" s="26" t="str">
        <f>IF(Q16="","",VLOOKUP(Q16,LISTAS!$F$5:$I$301,4,0))</f>
        <v/>
      </c>
      <c r="T16" s="26" t="str">
        <f t="shared" si="0"/>
        <v/>
      </c>
      <c r="U16" s="26" t="str">
        <f t="shared" si="2"/>
        <v/>
      </c>
    </row>
    <row r="17" spans="2:21" ht="18" customHeight="1" thickBot="1" x14ac:dyDescent="0.3">
      <c r="B17" s="60"/>
      <c r="C17" s="74"/>
      <c r="D17" s="74"/>
      <c r="E17" s="76"/>
      <c r="F17" s="74"/>
      <c r="G17" s="23"/>
      <c r="H17" s="23"/>
      <c r="I17" s="76"/>
      <c r="J17" s="74"/>
      <c r="K17" s="74"/>
      <c r="L17" s="27"/>
      <c r="O17" s="24" t="str">
        <f>IF(Q17&lt;&gt;"",1+COUNTIF(O8:O16,"1")+COUNTIF(O8:O16,"2")+COUNTIF(O8:O16,"3")+COUNTIF(O8:O16,"4")+COUNTIF(O8:O16,"5")+COUNTIF(O8:O16,"6")+COUNTIF(O8:O16,"7")+COUNTIF(O8:O16,"8")+COUNTIF(O8:O16,"9"),"")</f>
        <v/>
      </c>
      <c r="P17" s="25" t="str">
        <f t="shared" si="1"/>
        <v/>
      </c>
      <c r="Q17" s="26"/>
      <c r="R17" s="26" t="str">
        <f>IF(Q17="","",VLOOKUP(Q17,LISTAS!$F$5:$H$301,2,0))</f>
        <v/>
      </c>
      <c r="S17" s="26" t="str">
        <f>IF(Q17="","",VLOOKUP(Q17,LISTAS!$F$5:$I$301,4,0))</f>
        <v/>
      </c>
      <c r="T17" s="26" t="str">
        <f t="shared" si="0"/>
        <v/>
      </c>
      <c r="U17" s="26" t="str">
        <f t="shared" si="2"/>
        <v/>
      </c>
    </row>
    <row r="18" spans="2:21" ht="18" customHeight="1" x14ac:dyDescent="0.25">
      <c r="B18" s="133">
        <v>4</v>
      </c>
      <c r="C18" s="69" t="s">
        <v>69</v>
      </c>
      <c r="D18" s="131">
        <v>1</v>
      </c>
      <c r="E18" s="65">
        <f>IF(D18&lt;&gt;"",D18,"")</f>
        <v>1</v>
      </c>
      <c r="F18" s="62" t="str">
        <f>IF(D18&lt;&gt;"",IF(C18="","",C18),"")</f>
        <v xml:space="preserve">BERNARDO TAKAMOTO </v>
      </c>
      <c r="G18" s="62">
        <f>IF(E18&lt;&gt;"",IF(E20&lt;&gt;"",SMALL(E18:F20,1),""),"")</f>
        <v>0</v>
      </c>
      <c r="H18" s="62"/>
      <c r="I18" s="64"/>
      <c r="J18" s="23"/>
      <c r="K18" s="23"/>
      <c r="L18" s="27"/>
      <c r="O18" s="24" t="str">
        <f>IF(Q18&lt;&gt;"",1+COUNTIF(O8:O17,"1")+COUNTIF(O8:O17,"2")+COUNTIF(O8:O17,"3")+COUNTIF(O8:O17,"4")+COUNTIF(O8:O17,"5")+COUNTIF(O8:O17,"6")+COUNTIF(O8:O17,"7")+COUNTIF(O8:O17,"8")+COUNTIF(O8:O17,"9")+COUNTIF(O8:O17,"10"),"")</f>
        <v/>
      </c>
      <c r="P18" s="25" t="str">
        <f t="shared" si="1"/>
        <v/>
      </c>
      <c r="Q18" s="26"/>
      <c r="R18" s="26" t="str">
        <f>IF(Q18="","",VLOOKUP(Q18,LISTAS!$F$5:$H$301,2,0))</f>
        <v/>
      </c>
      <c r="S18" s="26" t="str">
        <f>IF(Q18="","",VLOOKUP(Q18,LISTAS!$F$5:$I$301,4,0))</f>
        <v/>
      </c>
      <c r="T18" s="26" t="str">
        <f t="shared" si="0"/>
        <v/>
      </c>
      <c r="U18" s="26" t="str">
        <f t="shared" si="2"/>
        <v/>
      </c>
    </row>
    <row r="19" spans="2:21" ht="18" customHeight="1" thickBot="1" x14ac:dyDescent="0.3">
      <c r="B19" s="133"/>
      <c r="C19" s="68" t="str">
        <f>IF(C18="","",VLOOKUP(C18,LISTAS!$F$5:$H$301,2,0))</f>
        <v>LICEU JARDIM</v>
      </c>
      <c r="D19" s="132"/>
      <c r="E19" s="66"/>
      <c r="F19" s="62"/>
      <c r="G19" s="62"/>
      <c r="H19" s="62"/>
      <c r="I19" s="64"/>
      <c r="J19" s="23"/>
      <c r="K19" s="23"/>
      <c r="L19" s="27"/>
      <c r="O19" s="24" t="str">
        <f>IF(Q19&lt;&gt;"",1+COUNTIF(O8:O18,"1")+COUNTIF(O8:O18,"2")+COUNTIF(O8:O18,"3")+COUNTIF(O8:O18,"4")+COUNTIF(O8:O18,"5")+COUNTIF(O8:O18,"6")+COUNTIF(O8:O18,"7")+COUNTIF(O8:O18,"8")+COUNTIF(O8:O18,"9")+COUNTIF(O8:O18,"10")+COUNTIF(O8:O18,"11"),"")</f>
        <v/>
      </c>
      <c r="P19" s="25" t="str">
        <f t="shared" si="1"/>
        <v/>
      </c>
      <c r="Q19" s="26"/>
      <c r="R19" s="26" t="str">
        <f>IF(Q19="","",VLOOKUP(Q19,LISTAS!$F$5:$H$301,2,0))</f>
        <v/>
      </c>
      <c r="S19" s="26" t="str">
        <f>IF(Q19="","",VLOOKUP(Q19,LISTAS!$F$5:$I$301,4,0))</f>
        <v/>
      </c>
      <c r="T19" s="26" t="str">
        <f t="shared" si="0"/>
        <v/>
      </c>
      <c r="U19" s="26" t="str">
        <f t="shared" si="2"/>
        <v/>
      </c>
    </row>
    <row r="20" spans="2:21" ht="18" customHeight="1" x14ac:dyDescent="0.25">
      <c r="B20" s="133">
        <v>5</v>
      </c>
      <c r="C20" s="69" t="s">
        <v>98</v>
      </c>
      <c r="D20" s="131">
        <v>0</v>
      </c>
      <c r="E20" s="66">
        <f>IF(D20&lt;&gt;"",D20,"")</f>
        <v>0</v>
      </c>
      <c r="F20" s="62" t="str">
        <f>IF(D20&lt;&gt;"",IF(C20="","",C20),"")</f>
        <v>GABRIEL THOMAZ</v>
      </c>
      <c r="G20" s="62" t="str">
        <f>VLOOKUP(G18,E18:F20,2,0)</f>
        <v>GABRIEL THOMAZ</v>
      </c>
      <c r="H20" s="62"/>
      <c r="I20" s="64"/>
      <c r="J20" s="23"/>
      <c r="K20" s="23"/>
      <c r="L20" s="27"/>
      <c r="N20" s="19"/>
      <c r="O20" s="24" t="str">
        <f>IF(Q20&lt;&gt;"",1+COUNTIF(O8:O19,"1")+COUNTIF(O8:O19,"2")+COUNTIF(O8:O19,"3")+COUNTIF(O8:O19,"4")+COUNTIF(O8:O19,"5")+COUNTIF(O8:O19,"6")+COUNTIF(O8:O19,"7")+COUNTIF(O8:O19,"8")+COUNTIF(O8:O19,"9")+COUNTIF(O8:O19,"10")+COUNTIF(O8:O19,"11")+COUNTIF(O8:O19,"12"),"")</f>
        <v/>
      </c>
      <c r="P20" s="25" t="str">
        <f t="shared" si="1"/>
        <v/>
      </c>
      <c r="Q20" s="26"/>
      <c r="R20" s="26" t="str">
        <f>IF(Q20="","",VLOOKUP(Q20,LISTAS!$F$5:$H$301,2,0))</f>
        <v/>
      </c>
      <c r="S20" s="26" t="str">
        <f>IF(Q20="","",VLOOKUP(Q20,LISTAS!$F$5:$I$301,4,0))</f>
        <v/>
      </c>
      <c r="T20" s="26" t="str">
        <f t="shared" si="0"/>
        <v/>
      </c>
      <c r="U20" s="26" t="str">
        <f t="shared" si="2"/>
        <v/>
      </c>
    </row>
    <row r="21" spans="2:21" ht="18" customHeight="1" thickBot="1" x14ac:dyDescent="0.3">
      <c r="B21" s="133"/>
      <c r="C21" s="68" t="str">
        <f>IF(C20="","",VLOOKUP(C20,LISTAS!$F$5:$H$301,2,0))</f>
        <v>COLÉGIO ARBOS - SÃO BERNARDO DO CAMPO</v>
      </c>
      <c r="D21" s="132"/>
      <c r="E21" s="62"/>
      <c r="F21" s="62"/>
      <c r="G21" s="62"/>
      <c r="H21" s="62"/>
      <c r="I21" s="64"/>
      <c r="J21" s="23"/>
      <c r="K21" s="23"/>
      <c r="L21" s="27"/>
      <c r="N21" s="19"/>
      <c r="O21" s="24" t="str">
        <f>IF(Q21&lt;&gt;"",1+COUNTIF(O8:O20,"1")+COUNTIF(O8:O20,"2")+COUNTIF(O8:O20,"3")+COUNTIF(O8:O20,"4")+COUNTIF(O8:O20,"5")+COUNTIF(O8:O20,"6")+COUNTIF(O8:O20,"7")+COUNTIF(O8:O20,"8")+COUNTIF(O8:O20,"9")+COUNTIF(O8:O20,"10")+COUNTIF(O8:O20,"11")+COUNTIF(O8:O20,"12")+COUNTIF(O8:O20,"13"),"")</f>
        <v/>
      </c>
      <c r="P21" s="25" t="str">
        <f t="shared" si="1"/>
        <v/>
      </c>
      <c r="Q21" s="26"/>
      <c r="R21" s="26" t="str">
        <f>IF(Q21="","",VLOOKUP(Q21,LISTAS!$F$5:$H$301,2,0))</f>
        <v/>
      </c>
      <c r="S21" s="26" t="str">
        <f>IF(Q21="","",VLOOKUP(Q21,LISTAS!$F$5:$I$301,4,0))</f>
        <v/>
      </c>
      <c r="T21" s="26" t="str">
        <f t="shared" si="0"/>
        <v/>
      </c>
      <c r="U21" s="26" t="str">
        <f t="shared" si="2"/>
        <v/>
      </c>
    </row>
    <row r="22" spans="2:21" ht="18" customHeight="1" thickBot="1" x14ac:dyDescent="0.3">
      <c r="B22" s="60"/>
      <c r="C22" s="74"/>
      <c r="D22" s="74"/>
      <c r="E22" s="62"/>
      <c r="F22" s="62"/>
      <c r="G22" s="62"/>
      <c r="H22" s="62"/>
      <c r="I22" s="64"/>
      <c r="J22" s="74"/>
      <c r="K22" s="23"/>
      <c r="L22" s="27"/>
      <c r="M22" s="16"/>
      <c r="O22" s="24" t="str">
        <f>IF(Q22&lt;&gt;"",1+COUNTIF(O8:O21,"1")+COUNTIF(O8:O21,"2")+COUNTIF(O8:O21,"3")+COUNTIF(O8:O21,"4")+COUNTIF(O8:O21,"5")+COUNTIF(O8:O21,"6")+COUNTIF(O8:O21,"7")+COUNTIF(O8:O21,"8")+COUNTIF(O8:O21,"9")+COUNTIF(O8:O21,"10")+COUNTIF(O8:O21,"11")+COUNTIF(O8:O21,"12")+COUNTIF(O8:O21,"13")+COUNTIF(O8:O21,"14"),"")</f>
        <v/>
      </c>
      <c r="P22" s="25" t="str">
        <f t="shared" si="1"/>
        <v/>
      </c>
      <c r="Q22" s="26"/>
      <c r="R22" s="26" t="str">
        <f>IF(Q22="","",VLOOKUP(Q22,LISTAS!$F$5:$H$301,2,0))</f>
        <v/>
      </c>
      <c r="S22" s="26" t="str">
        <f>IF(Q22="","",VLOOKUP(Q22,LISTAS!$F$5:$I$301,4,0))</f>
        <v/>
      </c>
      <c r="T22" s="26" t="str">
        <f t="shared" si="0"/>
        <v/>
      </c>
      <c r="U22" s="26" t="str">
        <f t="shared" si="2"/>
        <v/>
      </c>
    </row>
    <row r="23" spans="2:21" ht="18" customHeight="1" x14ac:dyDescent="0.25">
      <c r="B23" s="60"/>
      <c r="C23" s="74"/>
      <c r="D23" s="74"/>
      <c r="E23" s="74"/>
      <c r="F23" s="74"/>
      <c r="G23" s="74"/>
      <c r="H23" s="74"/>
      <c r="I23" s="76"/>
      <c r="J23" s="74"/>
      <c r="K23" s="69" t="str">
        <f>IF(H13&lt;&gt;"",IF(H15&lt;&gt;"",IF(H13=H15,"",IF(H13&gt;H15,G13,G15)),""),"")</f>
        <v>PEDRO LUIZ GERAIGIRE TORMENA</v>
      </c>
      <c r="L23" s="131">
        <v>1</v>
      </c>
      <c r="M23" s="16"/>
      <c r="O23" s="24" t="str">
        <f>IF(Q23&lt;&gt;"",1+COUNTIF(O8:O22,"1")+COUNTIF(O8:O22,"2")+COUNTIF(O8:O22,"3")+COUNTIF(O8:O22,"4")+COUNTIF(O8:O22,"5")+COUNTIF(O8:O22,"6")+COUNTIF(O8:O22,"7")+COUNTIF(O8:O22,"8")+COUNTIF(O8:O22,"9")+COUNTIF(O8:O22,"10")+COUNTIF(O8:O22,"11")+COUNTIF(O8:O22,"12")+COUNTIF(O8:O22,"13")+COUNTIF(O8:O22,"14")+COUNTIF(O8:O22,"15"),"")</f>
        <v/>
      </c>
      <c r="P23" s="25" t="str">
        <f t="shared" si="1"/>
        <v/>
      </c>
      <c r="Q23" s="26"/>
      <c r="R23" s="26" t="str">
        <f>IF(Q23="","",VLOOKUP(Q23,LISTAS!$F$5:$H$301,2,0))</f>
        <v/>
      </c>
      <c r="S23" s="26" t="str">
        <f>IF(Q23="","",VLOOKUP(Q23,LISTAS!$F$5:$I$301,4,0))</f>
        <v/>
      </c>
      <c r="T23" s="26" t="str">
        <f t="shared" si="0"/>
        <v/>
      </c>
      <c r="U23" s="26" t="str">
        <f t="shared" si="2"/>
        <v/>
      </c>
    </row>
    <row r="24" spans="2:21" ht="18" customHeight="1" thickBot="1" x14ac:dyDescent="0.3">
      <c r="B24" s="60"/>
      <c r="C24" s="74"/>
      <c r="D24" s="74"/>
      <c r="E24" s="74"/>
      <c r="F24" s="74"/>
      <c r="G24" s="74"/>
      <c r="H24" s="74"/>
      <c r="I24" s="76"/>
      <c r="J24" s="74"/>
      <c r="K24" s="68" t="str">
        <f>IF(K23="","",VLOOKUP(K23,LISTAS!$F$5:$H$301,2,0))</f>
        <v>COLEGIO HARMONIA</v>
      </c>
      <c r="L24" s="132"/>
      <c r="M24" s="16"/>
      <c r="O24" s="24"/>
      <c r="P24" s="25"/>
      <c r="Q24" s="26"/>
      <c r="R24" s="26" t="str">
        <f>IF(Q24="","",VLOOKUP(Q24,LISTAS!$F$5:$H$301,2,0))</f>
        <v/>
      </c>
      <c r="S24" s="26" t="str">
        <f>IF(Q24="","",VLOOKUP(Q24,LISTAS!$F$5:$I$301,4,0))</f>
        <v/>
      </c>
      <c r="T24" s="26" t="str">
        <f t="shared" si="0"/>
        <v/>
      </c>
      <c r="U24" s="26" t="str">
        <f t="shared" si="2"/>
        <v/>
      </c>
    </row>
    <row r="25" spans="2:21" ht="18" customHeight="1" x14ac:dyDescent="0.25">
      <c r="B25" s="60"/>
      <c r="C25" s="74"/>
      <c r="D25" s="74"/>
      <c r="E25" s="74"/>
      <c r="F25" s="74"/>
      <c r="G25" s="74"/>
      <c r="H25" s="74"/>
      <c r="I25" s="76"/>
      <c r="J25" s="77"/>
      <c r="K25" s="69" t="str">
        <f>IF(H33&lt;&gt;"",IF(H35&lt;&gt;"",IF(H33=H35,"",IF(H33&gt;H35,G33,G35)),""),"")</f>
        <v>PIETRO PARTON</v>
      </c>
      <c r="L25" s="131">
        <v>0</v>
      </c>
      <c r="M25" s="16"/>
      <c r="O25" s="24"/>
      <c r="P25" s="25"/>
      <c r="Q25" s="26"/>
      <c r="R25" s="26" t="str">
        <f>IF(Q25="","",VLOOKUP(Q25,LISTAS!$F$5:$H$301,2,0))</f>
        <v/>
      </c>
      <c r="S25" s="26" t="str">
        <f>IF(Q25="","",VLOOKUP(Q25,LISTAS!$F$5:$I$301,4,0))</f>
        <v/>
      </c>
      <c r="T25" s="26" t="str">
        <f t="shared" si="0"/>
        <v/>
      </c>
      <c r="U25" s="26" t="str">
        <f t="shared" si="2"/>
        <v/>
      </c>
    </row>
    <row r="26" spans="2:21" ht="18" customHeight="1" thickBot="1" x14ac:dyDescent="0.3">
      <c r="B26" s="60"/>
      <c r="C26" s="74"/>
      <c r="D26" s="74"/>
      <c r="E26" s="74"/>
      <c r="F26" s="74"/>
      <c r="G26" s="74"/>
      <c r="H26" s="74"/>
      <c r="I26" s="76"/>
      <c r="J26" s="74"/>
      <c r="K26" s="68" t="str">
        <f>IF(K25="","",VLOOKUP(K25,LISTAS!$F$5:$H$301,2,0))</f>
        <v>COLÉGIO ARBOS - SÃO BERNARDO DO CAMPO</v>
      </c>
      <c r="L26" s="132"/>
      <c r="N26" s="19"/>
      <c r="O26" s="24"/>
      <c r="P26" s="25"/>
      <c r="Q26" s="26"/>
      <c r="R26" s="26" t="str">
        <f>IF(Q26="","",VLOOKUP(Q26,LISTAS!$F$5:$H$301,2,0))</f>
        <v/>
      </c>
      <c r="S26" s="26" t="str">
        <f>IF(Q26="","",VLOOKUP(Q26,LISTAS!$F$5:$I$301,4,0))</f>
        <v/>
      </c>
      <c r="T26" s="26" t="str">
        <f t="shared" si="0"/>
        <v/>
      </c>
      <c r="U26" s="26" t="str">
        <f t="shared" si="2"/>
        <v/>
      </c>
    </row>
    <row r="27" spans="2:21" ht="18" customHeight="1" thickBot="1" x14ac:dyDescent="0.3">
      <c r="B27" s="60"/>
      <c r="C27" s="74"/>
      <c r="D27" s="74"/>
      <c r="E27" s="74"/>
      <c r="F27" s="74"/>
      <c r="G27" s="74"/>
      <c r="H27" s="74"/>
      <c r="I27" s="76"/>
      <c r="J27" s="74"/>
      <c r="K27" s="23"/>
      <c r="L27" s="27"/>
      <c r="O27" s="24"/>
      <c r="P27" s="25"/>
      <c r="Q27" s="26"/>
      <c r="R27" s="26" t="str">
        <f>IF(Q27="","",VLOOKUP(Q27,LISTAS!$F$5:$H$301,2,0))</f>
        <v/>
      </c>
      <c r="S27" s="26" t="str">
        <f>IF(Q27="","",VLOOKUP(Q27,LISTAS!$F$5:$I$301,4,0))</f>
        <v/>
      </c>
      <c r="T27" s="26" t="str">
        <f t="shared" si="0"/>
        <v/>
      </c>
      <c r="U27" s="26" t="str">
        <f t="shared" si="2"/>
        <v/>
      </c>
    </row>
    <row r="28" spans="2:21" ht="18" customHeight="1" x14ac:dyDescent="0.25">
      <c r="B28" s="133">
        <v>3</v>
      </c>
      <c r="C28" s="69" t="s">
        <v>167</v>
      </c>
      <c r="D28" s="131">
        <v>1</v>
      </c>
      <c r="E28" s="62">
        <f>IF(D28&lt;&gt;"",D28,"")</f>
        <v>1</v>
      </c>
      <c r="F28" s="62" t="str">
        <f>IF(D28&lt;&gt;"",IF(C28="","",C28),"")</f>
        <v>NICOLAS FARIA NORO</v>
      </c>
      <c r="G28" s="62">
        <v>0</v>
      </c>
      <c r="H28" s="62"/>
      <c r="I28" s="28"/>
      <c r="J28" s="23"/>
      <c r="K28" s="23"/>
      <c r="L28" s="27"/>
      <c r="O28" s="24"/>
      <c r="P28" s="25"/>
      <c r="Q28" s="26"/>
      <c r="R28" s="26" t="str">
        <f>IF(Q28="","",VLOOKUP(Q28,LISTAS!$F$5:$H$301,2,0))</f>
        <v/>
      </c>
      <c r="S28" s="26" t="str">
        <f>IF(Q28="","",VLOOKUP(Q28,LISTAS!$F$5:$I$301,4,0))</f>
        <v/>
      </c>
      <c r="T28" s="26" t="str">
        <f t="shared" si="0"/>
        <v/>
      </c>
      <c r="U28" s="26" t="str">
        <f t="shared" si="2"/>
        <v/>
      </c>
    </row>
    <row r="29" spans="2:21" ht="18" customHeight="1" thickBot="1" x14ac:dyDescent="0.3">
      <c r="B29" s="133"/>
      <c r="C29" s="68" t="str">
        <f>IF(C28="","",VLOOKUP(C28,LISTAS!$F$5:$H$301,2,0))</f>
        <v>COLÉGIO ARBOS - SANTO ANDRÉ</v>
      </c>
      <c r="D29" s="132"/>
      <c r="E29" s="62"/>
      <c r="F29" s="62"/>
      <c r="G29" s="62"/>
      <c r="H29" s="62"/>
      <c r="I29" s="28"/>
      <c r="J29" s="23"/>
      <c r="K29" s="23"/>
      <c r="L29" s="27"/>
      <c r="O29" s="24"/>
      <c r="P29" s="25"/>
      <c r="Q29" s="26"/>
      <c r="R29" s="26" t="str">
        <f>IF(Q29="","",VLOOKUP(Q29,LISTAS!$F$5:$H$301,2,0))</f>
        <v/>
      </c>
      <c r="S29" s="26" t="str">
        <f>IF(Q29="","",VLOOKUP(Q29,LISTAS!$F$5:$I$301,4,0))</f>
        <v/>
      </c>
      <c r="T29" s="26" t="str">
        <f t="shared" si="0"/>
        <v/>
      </c>
      <c r="U29" s="26" t="str">
        <f t="shared" si="2"/>
        <v/>
      </c>
    </row>
    <row r="30" spans="2:21" ht="18" customHeight="1" x14ac:dyDescent="0.25">
      <c r="B30" s="133">
        <v>6</v>
      </c>
      <c r="C30" s="69" t="s">
        <v>85</v>
      </c>
      <c r="D30" s="131">
        <v>0</v>
      </c>
      <c r="E30" s="63">
        <f>IF(D30&lt;&gt;"",D30,"")</f>
        <v>0</v>
      </c>
      <c r="F30" s="62" t="str">
        <f>IF(D30&lt;&gt;"",IF(C30="","",C30),"")</f>
        <v xml:space="preserve">ENZO NAVILLI </v>
      </c>
      <c r="G30" s="62" t="str">
        <f>VLOOKUP(G28,E28:F30,2,0)</f>
        <v xml:space="preserve">ENZO NAVILLI </v>
      </c>
      <c r="H30" s="62"/>
      <c r="I30" s="28"/>
      <c r="J30" s="23"/>
      <c r="K30" s="23"/>
      <c r="L30" s="27"/>
      <c r="O30" s="24"/>
      <c r="P30" s="25"/>
      <c r="Q30" s="26"/>
      <c r="R30" s="26" t="str">
        <f>IF(Q30="","",VLOOKUP(Q30,LISTAS!$F$5:$H$301,2,0))</f>
        <v/>
      </c>
      <c r="S30" s="26" t="str">
        <f>IF(Q30="","",VLOOKUP(Q30,LISTAS!$F$5:$I$301,4,0))</f>
        <v/>
      </c>
      <c r="T30" s="26" t="str">
        <f t="shared" si="0"/>
        <v/>
      </c>
      <c r="U30" s="26" t="str">
        <f t="shared" si="2"/>
        <v/>
      </c>
    </row>
    <row r="31" spans="2:21" ht="18" customHeight="1" thickBot="1" x14ac:dyDescent="0.3">
      <c r="B31" s="133"/>
      <c r="C31" s="68" t="str">
        <f>IF(C30="","",VLOOKUP(C30,LISTAS!$F$5:$H$301,2,0))</f>
        <v>LICEU JARDIM</v>
      </c>
      <c r="D31" s="132"/>
      <c r="E31" s="64"/>
      <c r="F31" s="62"/>
      <c r="G31" s="62"/>
      <c r="H31" s="62"/>
      <c r="I31" s="28"/>
      <c r="J31" s="23"/>
      <c r="K31" s="23"/>
      <c r="L31" s="27"/>
      <c r="O31" s="24"/>
      <c r="P31" s="25"/>
      <c r="Q31" s="26"/>
      <c r="R31" s="26" t="str">
        <f>IF(Q31="","",VLOOKUP(Q31,LISTAS!$F$5:$H$301,2,0))</f>
        <v/>
      </c>
      <c r="S31" s="26" t="str">
        <f>IF(Q31="","",VLOOKUP(Q31,LISTAS!$F$5:$I$301,4,0))</f>
        <v/>
      </c>
      <c r="T31" s="26" t="str">
        <f t="shared" si="0"/>
        <v/>
      </c>
      <c r="U31" s="26" t="str">
        <f t="shared" si="2"/>
        <v/>
      </c>
    </row>
    <row r="32" spans="2:21" ht="18" customHeight="1" thickBot="1" x14ac:dyDescent="0.3">
      <c r="B32" s="60"/>
      <c r="C32" s="74"/>
      <c r="D32" s="74"/>
      <c r="E32" s="76"/>
      <c r="F32" s="74"/>
      <c r="G32" s="23"/>
      <c r="H32" s="23"/>
      <c r="I32" s="28"/>
      <c r="J32" s="23"/>
      <c r="K32" s="23"/>
      <c r="L32" s="27"/>
      <c r="O32" s="24"/>
      <c r="P32" s="25"/>
      <c r="Q32" s="26"/>
      <c r="R32" s="26" t="str">
        <f>IF(Q32="","",VLOOKUP(Q32,LISTAS!$F$5:$H$301,2,0))</f>
        <v/>
      </c>
      <c r="S32" s="26" t="str">
        <f>IF(Q32="","",VLOOKUP(Q32,LISTAS!$F$5:$I$301,4,0))</f>
        <v/>
      </c>
      <c r="T32" s="26" t="str">
        <f t="shared" si="0"/>
        <v/>
      </c>
      <c r="U32" s="26" t="str">
        <f t="shared" si="2"/>
        <v/>
      </c>
    </row>
    <row r="33" spans="2:21" ht="18" customHeight="1" x14ac:dyDescent="0.25">
      <c r="B33" s="60"/>
      <c r="C33" s="74"/>
      <c r="D33" s="74"/>
      <c r="E33" s="76"/>
      <c r="F33" s="74"/>
      <c r="G33" s="69" t="str">
        <f>IF(D28&lt;&gt;"",IF(D30&lt;&gt;"",IF(D28=D30,"",IF(D28&gt;D30,C28,C30)),""),"")</f>
        <v>NICOLAS FARIA NORO</v>
      </c>
      <c r="H33" s="131">
        <v>0</v>
      </c>
      <c r="I33" s="65">
        <f>IF(H33&lt;&gt;"",H33,"")</f>
        <v>0</v>
      </c>
      <c r="J33" s="62" t="str">
        <f>IF(H33&lt;&gt;"",IF(G33="","",G33),"")</f>
        <v>NICOLAS FARIA NORO</v>
      </c>
      <c r="K33" s="62">
        <f>IF(I33&lt;&gt;"",IF(I35&lt;&gt;"",SMALL(I33:J35,1),""),"")</f>
        <v>0</v>
      </c>
      <c r="L33" s="27"/>
      <c r="O33" s="24"/>
      <c r="P33" s="25"/>
      <c r="Q33" s="26"/>
      <c r="R33" s="26" t="str">
        <f>IF(Q33="","",VLOOKUP(Q33,LISTAS!$F$5:$H$301,2,0))</f>
        <v/>
      </c>
      <c r="S33" s="26" t="str">
        <f>IF(Q33="","",VLOOKUP(Q33,LISTAS!$F$5:$I$301,4,0))</f>
        <v/>
      </c>
      <c r="T33" s="26" t="str">
        <f t="shared" si="0"/>
        <v/>
      </c>
      <c r="U33" s="26" t="str">
        <f t="shared" si="2"/>
        <v/>
      </c>
    </row>
    <row r="34" spans="2:21" ht="18" customHeight="1" thickBot="1" x14ac:dyDescent="0.3">
      <c r="B34" s="60"/>
      <c r="C34" s="74"/>
      <c r="D34" s="74"/>
      <c r="E34" s="76"/>
      <c r="F34" s="74"/>
      <c r="G34" s="68" t="str">
        <f>IF(G33="","",VLOOKUP(G33,LISTAS!$F$5:$H$301,2,0))</f>
        <v>COLÉGIO ARBOS - SANTO ANDRÉ</v>
      </c>
      <c r="H34" s="132"/>
      <c r="I34" s="66"/>
      <c r="J34" s="62"/>
      <c r="K34" s="62"/>
      <c r="L34" s="27"/>
      <c r="O34" s="24"/>
      <c r="P34" s="25"/>
      <c r="Q34" s="26"/>
      <c r="R34" s="26" t="str">
        <f>IF(Q34="","",VLOOKUP(Q34,LISTAS!$F$5:$H$301,2,0))</f>
        <v/>
      </c>
      <c r="S34" s="26" t="str">
        <f>IF(Q34="","",VLOOKUP(Q34,LISTAS!$F$5:$I$301,4,0))</f>
        <v/>
      </c>
      <c r="T34" s="26" t="str">
        <f t="shared" si="0"/>
        <v/>
      </c>
      <c r="U34" s="26" t="str">
        <f t="shared" si="2"/>
        <v/>
      </c>
    </row>
    <row r="35" spans="2:21" ht="18" customHeight="1" x14ac:dyDescent="0.25">
      <c r="B35" s="60"/>
      <c r="C35" s="74"/>
      <c r="D35" s="74"/>
      <c r="E35" s="76"/>
      <c r="F35" s="77"/>
      <c r="G35" s="69" t="str">
        <f>IF(D38&lt;&gt;"",IF(D40&lt;&gt;"",IF(D38=D40,"",IF(D38&gt;D40,C38,C40)),""),"")</f>
        <v>PIETRO PARTON</v>
      </c>
      <c r="H35" s="131">
        <v>1</v>
      </c>
      <c r="I35" s="66">
        <f>IF(H35&lt;&gt;"",H35,"")</f>
        <v>1</v>
      </c>
      <c r="J35" s="62" t="str">
        <f>IF(H35&lt;&gt;"",IF(G35="","",G35),"")</f>
        <v>PIETRO PARTON</v>
      </c>
      <c r="K35" s="62" t="str">
        <f>VLOOKUP(K33,I33:J35,2,0)</f>
        <v>NICOLAS FARIA NORO</v>
      </c>
      <c r="L35" s="27"/>
      <c r="O35" s="24"/>
      <c r="P35" s="25"/>
      <c r="Q35" s="26"/>
      <c r="R35" s="26" t="str">
        <f>IF(Q35="","",VLOOKUP(Q35,LISTAS!$F$5:$H$301,2,0))</f>
        <v/>
      </c>
      <c r="S35" s="26" t="str">
        <f>IF(Q35="","",VLOOKUP(Q35,LISTAS!$F$5:$I$301,4,0))</f>
        <v/>
      </c>
      <c r="T35" s="26" t="str">
        <f t="shared" si="0"/>
        <v/>
      </c>
      <c r="U35" s="26" t="str">
        <f t="shared" si="2"/>
        <v/>
      </c>
    </row>
    <row r="36" spans="2:21" ht="18" customHeight="1" thickBot="1" x14ac:dyDescent="0.3">
      <c r="B36" s="60"/>
      <c r="C36" s="74"/>
      <c r="D36" s="74"/>
      <c r="E36" s="76"/>
      <c r="F36" s="74"/>
      <c r="G36" s="68" t="str">
        <f>IF(G35="","",VLOOKUP(G35,LISTAS!$F$5:$H$301,2,0))</f>
        <v>COLÉGIO ARBOS - SÃO BERNARDO DO CAMPO</v>
      </c>
      <c r="H36" s="132"/>
      <c r="I36" s="62"/>
      <c r="J36" s="62"/>
      <c r="K36" s="62"/>
      <c r="L36" s="27"/>
      <c r="O36" s="24"/>
      <c r="P36" s="25"/>
      <c r="Q36" s="26"/>
      <c r="R36" s="26" t="str">
        <f>IF(Q36="","",VLOOKUP(Q36,LISTAS!$F$5:$H$301,2,0))</f>
        <v/>
      </c>
      <c r="S36" s="26" t="str">
        <f>IF(Q36="","",VLOOKUP(Q36,LISTAS!$F$5:$I$301,4,0))</f>
        <v/>
      </c>
      <c r="T36" s="26" t="str">
        <f t="shared" si="0"/>
        <v/>
      </c>
      <c r="U36" s="26" t="str">
        <f t="shared" si="2"/>
        <v/>
      </c>
    </row>
    <row r="37" spans="2:21" ht="18" customHeight="1" thickBot="1" x14ac:dyDescent="0.3">
      <c r="B37" s="60"/>
      <c r="C37" s="74"/>
      <c r="D37" s="74"/>
      <c r="E37" s="76"/>
      <c r="F37" s="74"/>
      <c r="G37" s="74"/>
      <c r="H37" s="74"/>
      <c r="I37" s="74"/>
      <c r="J37" s="74"/>
      <c r="K37" s="74"/>
      <c r="L37" s="27"/>
      <c r="O37" s="24"/>
      <c r="P37" s="25"/>
      <c r="Q37" s="26"/>
      <c r="R37" s="26" t="str">
        <f>IF(Q37="","",VLOOKUP(Q37,LISTAS!$F$5:$H$301,2,0))</f>
        <v/>
      </c>
      <c r="S37" s="26" t="str">
        <f>IF(Q37="","",VLOOKUP(Q37,LISTAS!$F$5:$I$301,4,0))</f>
        <v/>
      </c>
      <c r="T37" s="26" t="str">
        <f t="shared" si="0"/>
        <v/>
      </c>
      <c r="U37" s="26" t="str">
        <f t="shared" si="2"/>
        <v/>
      </c>
    </row>
    <row r="38" spans="2:21" x14ac:dyDescent="0.25">
      <c r="B38" s="133">
        <v>2</v>
      </c>
      <c r="C38" s="69" t="s">
        <v>181</v>
      </c>
      <c r="D38" s="131">
        <v>1</v>
      </c>
      <c r="E38" s="65">
        <f>IF(D38&lt;&gt;"",D38,"")</f>
        <v>1</v>
      </c>
      <c r="F38" s="62" t="str">
        <f>IF(D38&lt;&gt;"",IF(C38="","",C38),"")</f>
        <v>PIETRO PARTON</v>
      </c>
      <c r="G38" s="62">
        <f>IF(E38&lt;&gt;"",IF(E40&lt;&gt;"",SMALL(E38:F40,1),""),"")</f>
        <v>0</v>
      </c>
      <c r="H38" s="74"/>
      <c r="I38" s="74"/>
      <c r="J38" s="74"/>
      <c r="K38" s="74"/>
      <c r="L38" s="27"/>
      <c r="O38" s="24"/>
      <c r="P38" s="25"/>
      <c r="Q38" s="26"/>
      <c r="R38" s="26" t="str">
        <f>IF(Q38="","",VLOOKUP(Q38,LISTAS!$F$5:$H$301,2,0))</f>
        <v/>
      </c>
      <c r="S38" s="26" t="str">
        <f>IF(Q38="","",VLOOKUP(Q38,LISTAS!$F$5:$I$301,4,0))</f>
        <v/>
      </c>
      <c r="T38" s="26" t="str">
        <f t="shared" si="0"/>
        <v/>
      </c>
      <c r="U38" s="26" t="str">
        <f t="shared" si="2"/>
        <v/>
      </c>
    </row>
    <row r="39" spans="2:21" ht="17.25" thickBot="1" x14ac:dyDescent="0.3">
      <c r="B39" s="133"/>
      <c r="C39" s="68" t="str">
        <f>IF(C38="","",VLOOKUP(C38,LISTAS!$F$5:$H$301,2,0))</f>
        <v>COLÉGIO ARBOS - SÃO BERNARDO DO CAMPO</v>
      </c>
      <c r="D39" s="132"/>
      <c r="E39" s="66"/>
      <c r="F39" s="62"/>
      <c r="G39" s="62"/>
      <c r="H39" s="74"/>
      <c r="I39" s="74"/>
      <c r="J39" s="74"/>
      <c r="K39" s="74"/>
      <c r="L39" s="27"/>
      <c r="O39" s="24"/>
      <c r="P39" s="25"/>
      <c r="Q39" s="26"/>
      <c r="R39" s="26" t="str">
        <f>IF(Q39="","",VLOOKUP(Q39,LISTAS!$F$5:$H$301,2,0))</f>
        <v/>
      </c>
      <c r="S39" s="26" t="str">
        <f>IF(Q39="","",VLOOKUP(Q39,LISTAS!$F$5:$I$301,4,0))</f>
        <v/>
      </c>
      <c r="T39" s="26" t="str">
        <f t="shared" si="0"/>
        <v/>
      </c>
      <c r="U39" s="26" t="str">
        <f t="shared" si="2"/>
        <v/>
      </c>
    </row>
    <row r="40" spans="2:21" ht="18" customHeight="1" x14ac:dyDescent="0.25">
      <c r="B40" s="133">
        <v>7</v>
      </c>
      <c r="C40" s="69" t="s">
        <v>95</v>
      </c>
      <c r="D40" s="131">
        <v>0</v>
      </c>
      <c r="E40" s="66">
        <f>IF(D40&lt;&gt;"",D40,"")</f>
        <v>0</v>
      </c>
      <c r="F40" s="62" t="str">
        <f>IF(D40&lt;&gt;"",IF(C40="","",C40),"")</f>
        <v>GABRIEL DE OLIVEIRA BENINI</v>
      </c>
      <c r="G40" s="62" t="str">
        <f>VLOOKUP(G38,E38:F40,2,0)</f>
        <v>GABRIEL DE OLIVEIRA BENINI</v>
      </c>
      <c r="H40" s="74"/>
      <c r="I40" s="74"/>
      <c r="J40" s="74"/>
      <c r="K40" s="74"/>
      <c r="L40" s="27"/>
      <c r="O40" s="24"/>
      <c r="P40" s="25"/>
      <c r="Q40" s="26"/>
      <c r="R40" s="26" t="str">
        <f>IF(Q40="","",VLOOKUP(Q40,LISTAS!$F$5:$H$301,2,0))</f>
        <v/>
      </c>
      <c r="S40" s="26" t="str">
        <f>IF(Q40="","",VLOOKUP(Q40,LISTAS!$F$5:$I$301,4,0))</f>
        <v/>
      </c>
      <c r="T40" s="26" t="str">
        <f t="shared" si="0"/>
        <v/>
      </c>
      <c r="U40" s="26" t="str">
        <f t="shared" si="2"/>
        <v/>
      </c>
    </row>
    <row r="41" spans="2:21" ht="18" customHeight="1" thickBot="1" x14ac:dyDescent="0.3">
      <c r="B41" s="133"/>
      <c r="C41" s="68" t="str">
        <f>IF(C40="","",VLOOKUP(C40,LISTAS!$F$5:$H$301,2,0))</f>
        <v>COLÉGIO ARBOS - SÃO CAETANO DO SUL</v>
      </c>
      <c r="D41" s="132"/>
      <c r="E41" s="62"/>
      <c r="F41" s="62"/>
      <c r="G41" s="62"/>
      <c r="H41" s="74"/>
      <c r="I41" s="74"/>
      <c r="J41" s="74"/>
      <c r="K41" s="74"/>
      <c r="L41" s="78"/>
      <c r="O41" s="24"/>
      <c r="P41" s="25"/>
      <c r="Q41" s="26"/>
      <c r="R41" s="26" t="str">
        <f>IF(Q41="","",VLOOKUP(Q41,LISTAS!$F$5:$H$301,2,0))</f>
        <v/>
      </c>
      <c r="S41" s="26" t="str">
        <f>IF(Q41="","",VLOOKUP(Q41,LISTAS!$F$5:$I$301,4,0))</f>
        <v/>
      </c>
      <c r="T41" s="26" t="str">
        <f t="shared" si="0"/>
        <v/>
      </c>
      <c r="U41" s="26" t="str">
        <f t="shared" si="2"/>
        <v/>
      </c>
    </row>
    <row r="42" spans="2:21" ht="18" customHeight="1" x14ac:dyDescent="0.25">
      <c r="B42" s="60"/>
      <c r="C42" s="74"/>
      <c r="D42" s="74"/>
      <c r="E42" s="74"/>
      <c r="F42" s="74"/>
      <c r="G42" s="74"/>
      <c r="H42" s="74"/>
      <c r="I42" s="74"/>
      <c r="J42" s="74"/>
      <c r="K42" s="74"/>
      <c r="L42" s="78"/>
      <c r="O42" s="24"/>
      <c r="P42" s="25"/>
      <c r="Q42" s="26"/>
      <c r="R42" s="26" t="str">
        <f>IF(Q42="","",VLOOKUP(Q42,LISTAS!$F$5:$H$301,2,0))</f>
        <v/>
      </c>
      <c r="S42" s="26" t="str">
        <f>IF(Q42="","",VLOOKUP(Q42,LISTAS!$F$5:$I$301,4,0))</f>
        <v/>
      </c>
      <c r="T42" s="26" t="str">
        <f t="shared" si="0"/>
        <v/>
      </c>
      <c r="U42" s="26" t="str">
        <f t="shared" si="2"/>
        <v/>
      </c>
    </row>
    <row r="43" spans="2:21" ht="18" customHeight="1" x14ac:dyDescent="0.25">
      <c r="B43" s="58"/>
      <c r="C43" s="18"/>
      <c r="D43" s="18"/>
      <c r="E43" s="18"/>
      <c r="F43" s="18"/>
      <c r="G43" s="18"/>
      <c r="H43" s="18"/>
      <c r="I43" s="18"/>
      <c r="J43" s="18"/>
      <c r="K43" s="18"/>
      <c r="L43" s="18"/>
    </row>
    <row r="44" spans="2:21" ht="18" customHeight="1" x14ac:dyDescent="0.25">
      <c r="B44" s="136" t="s">
        <v>32</v>
      </c>
      <c r="C44" s="137"/>
      <c r="D44" s="138"/>
      <c r="E44" s="18"/>
      <c r="F44" s="18"/>
      <c r="G44" s="18"/>
      <c r="H44" s="18"/>
      <c r="I44" s="18"/>
      <c r="J44" s="18"/>
      <c r="K44" s="18"/>
      <c r="L44" s="18"/>
    </row>
    <row r="45" spans="2:21" ht="30" customHeight="1" x14ac:dyDescent="0.25">
      <c r="B45" s="126" t="s">
        <v>20</v>
      </c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O45" s="126" t="s">
        <v>4</v>
      </c>
      <c r="P45" s="126"/>
      <c r="Q45" s="126"/>
      <c r="R45" s="126"/>
      <c r="S45" s="126"/>
      <c r="T45" s="126"/>
      <c r="U45" s="126"/>
    </row>
    <row r="46" spans="2:21" ht="28.5" customHeight="1" thickBot="1" x14ac:dyDescent="0.3">
      <c r="B46" s="61"/>
      <c r="C46" s="74"/>
      <c r="D46" s="75"/>
      <c r="E46" s="75"/>
      <c r="F46" s="75"/>
      <c r="G46" s="29"/>
      <c r="H46" s="29"/>
      <c r="I46" s="29"/>
      <c r="J46" s="29"/>
      <c r="K46" s="29"/>
      <c r="L46" s="30"/>
      <c r="O46" s="134" t="s">
        <v>3</v>
      </c>
      <c r="P46" s="134"/>
      <c r="Q46" s="22" t="s">
        <v>15</v>
      </c>
      <c r="R46" s="22" t="s">
        <v>0</v>
      </c>
      <c r="S46" s="22" t="s">
        <v>16</v>
      </c>
      <c r="T46" s="22" t="s">
        <v>17</v>
      </c>
      <c r="U46" s="22" t="s">
        <v>18</v>
      </c>
    </row>
    <row r="47" spans="2:21" ht="18" customHeight="1" x14ac:dyDescent="0.25">
      <c r="B47" s="135">
        <v>9</v>
      </c>
      <c r="C47" s="70" t="s">
        <v>77</v>
      </c>
      <c r="D47" s="131">
        <v>1</v>
      </c>
      <c r="E47" s="62">
        <f>IF(D47&lt;&gt;"",D47,"")</f>
        <v>1</v>
      </c>
      <c r="F47" s="62" t="str">
        <f>IF(D47&lt;&gt;"",IF(C47="","",C47),"")</f>
        <v xml:space="preserve">DAVID ESCOBAR </v>
      </c>
      <c r="G47" s="62">
        <f>IF(E47&lt;&gt;"",IF(E49&lt;&gt;"",SMALL(E47:F49,1),""),"")</f>
        <v>0</v>
      </c>
      <c r="H47" s="62"/>
      <c r="I47" s="62"/>
      <c r="J47" s="62"/>
      <c r="K47" s="62"/>
      <c r="L47" s="67"/>
      <c r="O47" s="24">
        <f>IF(Q47&lt;&gt;"",1,"")</f>
        <v>1</v>
      </c>
      <c r="P47" s="25" t="str">
        <f>IF(O47&lt;&gt;"","LUGAR","")</f>
        <v>LUGAR</v>
      </c>
      <c r="Q47" s="26" t="str">
        <f>IF(L62&lt;&gt;"",IF(L64&lt;&gt;"",IF(L62=L64,"",IF(L62&gt;L64,K62,K64)),""),"")</f>
        <v xml:space="preserve">DAVID ESCOBAR </v>
      </c>
      <c r="R47" s="26" t="str">
        <f>IF(Q47="","",VLOOKUP(Q47,LISTAS!$F$5:$H$301,2,0))</f>
        <v>LICEU JARDIM</v>
      </c>
      <c r="S47" s="26">
        <f>IF(Q47="","",VLOOKUP(Q47,LISTAS!$F$5:$I$301,4,0))</f>
        <v>0</v>
      </c>
      <c r="T47" s="26">
        <f>IF(O47="","",IF(O47=1,180,IF(O47=2,170,IF(O47=3,150,IF(O47=4,140,IF(O47=5,135,IF(O47=6,130,IF(O47=7,120,IF(O47=8,110,IF(O47=9,105,IF(O47=10,105,IF(O47=11,105,IF(O47=12,105,IF(O47=13,105,IF(O47=14,105,IF(O47=15,105,IF(O47=16,105,IF(O47&gt;16,"",""))))))))))))))))))</f>
        <v>180</v>
      </c>
      <c r="U47" s="26">
        <f>IF(O47="","",IF($R$5="NÃO","",IF(O47=1,180,IF(O47=2,170,IF(O47=3,150,IF(O47=4,140,IF(O47=5,135,IF(O47=6,130,IF(O47=7,120,IF(O47=8,110,IF(O47=9,105,IF(O47=10,105,IF(O47=11,105,IF(O47=12,105,IF(O47=13,105,IF(O47=14,105,IF(O47=15,105,IF(O47=16,105,IF(O47&gt;16,"","")))))))))))))))))))</f>
        <v>180</v>
      </c>
    </row>
    <row r="48" spans="2:21" ht="18" customHeight="1" thickBot="1" x14ac:dyDescent="0.3">
      <c r="B48" s="135"/>
      <c r="C48" s="71" t="str">
        <f>IF(C47="","",VLOOKUP(C47,LISTAS!$F$5:$H$301,2,0))</f>
        <v>LICEU JARDIM</v>
      </c>
      <c r="D48" s="132"/>
      <c r="E48" s="62"/>
      <c r="F48" s="62"/>
      <c r="G48" s="62"/>
      <c r="H48" s="62"/>
      <c r="I48" s="62"/>
      <c r="J48" s="62"/>
      <c r="K48" s="62"/>
      <c r="L48" s="67"/>
      <c r="O48" s="24">
        <f>IF(Q48&lt;&gt;"",1+COUNTIF(O47,"1"),"")</f>
        <v>2</v>
      </c>
      <c r="P48" s="25" t="str">
        <f t="shared" ref="P48:P62" si="3">IF(O48&lt;&gt;"","LUGAR","")</f>
        <v>LUGAR</v>
      </c>
      <c r="Q48" s="26" t="str">
        <f>IF(L62&lt;&gt;"",IF(L64&lt;&gt;"",IF(L62=L64,"",IF(L62&lt;L64,K62,K64)),""),"")</f>
        <v xml:space="preserve">JOÃO PEDRO VIGÁRIO </v>
      </c>
      <c r="R48" s="26" t="str">
        <f>IF(Q48="","",VLOOKUP(Q48,LISTAS!$F$5:$H$301,2,0))</f>
        <v>LICEU JARDIM</v>
      </c>
      <c r="S48" s="26">
        <f>IF(Q48="","",VLOOKUP(Q48,LISTAS!$F$5:$I$301,4,0))</f>
        <v>0</v>
      </c>
      <c r="T48" s="26">
        <f t="shared" ref="T48:T62" si="4">IF(O48="","",IF(O48=1,180,IF(O48=2,170,IF(O48=3,150,IF(O48=4,140,IF(O48=5,135,IF(O48=6,130,IF(O48=7,120,IF(O48=8,110,IF(O48=9,105,IF(O48=10,105,IF(O48=11,105,IF(O48=12,105,IF(O48=13,105,IF(O48=14,105,IF(O48=15,105,IF(O48=16,105,IF(O48&gt;16,"",""))))))))))))))))))</f>
        <v>170</v>
      </c>
      <c r="U48" s="26">
        <f t="shared" ref="U48:U62" si="5">IF(O48="","",IF($R$5="NÃO","",IF(O48=1,180,IF(O48=2,170,IF(O48=3,150,IF(O48=4,140,IF(O48=5,135,IF(O48=6,130,IF(O48=7,120,IF(O48=8,110,IF(O48=9,105,IF(O48=10,105,IF(O48=11,105,IF(O48=12,105,IF(O48=13,105,IF(O48=14,105,IF(O48=15,105,IF(O48=16,105,IF(O48&gt;16,"","")))))))))))))))))))</f>
        <v>170</v>
      </c>
    </row>
    <row r="49" spans="2:21" ht="18" customHeight="1" x14ac:dyDescent="0.25">
      <c r="B49" s="133">
        <v>16</v>
      </c>
      <c r="C49" s="70"/>
      <c r="D49" s="131">
        <v>0</v>
      </c>
      <c r="E49" s="63">
        <f>IF(D49&lt;&gt;"",D49,"")</f>
        <v>0</v>
      </c>
      <c r="F49" s="62" t="str">
        <f>IF(D49&lt;&gt;"",IF(C49="","",C49),"")</f>
        <v/>
      </c>
      <c r="G49" s="62" t="str">
        <f>VLOOKUP(G47,E47:F49,2,0)</f>
        <v/>
      </c>
      <c r="H49" s="62"/>
      <c r="I49" s="62"/>
      <c r="J49" s="62"/>
      <c r="K49" s="62"/>
      <c r="L49" s="67"/>
      <c r="O49" s="24">
        <f>IF(Q49&lt;&gt;"",1+COUNTIF(O47:O48,"1")+COUNTIF(O47:O48,"2"),"")</f>
        <v>3</v>
      </c>
      <c r="P49" s="25" t="str">
        <f t="shared" si="3"/>
        <v>LUGAR</v>
      </c>
      <c r="Q49" s="26" t="str">
        <f>IF(Q47&lt;&gt;"",IF(G52=Q47,G54,IF(G54=Q47,G52,IF(G72=Q47,G74,IF(G74=Q47,G72)))),"")</f>
        <v>THÉO GRACILIANO SOUZA SILVA</v>
      </c>
      <c r="R49" s="26" t="str">
        <f>IF(Q49="","",VLOOKUP(Q49,LISTAS!$F$5:$H$301,2,0))</f>
        <v>COLÉGIO ARBOS - SANTO ANDRÉ</v>
      </c>
      <c r="S49" s="26">
        <f>IF(Q49="","",VLOOKUP(Q49,LISTAS!$F$5:$I$301,4,0))</f>
        <v>0</v>
      </c>
      <c r="T49" s="26">
        <f t="shared" si="4"/>
        <v>150</v>
      </c>
      <c r="U49" s="26">
        <f t="shared" si="5"/>
        <v>150</v>
      </c>
    </row>
    <row r="50" spans="2:21" ht="18" customHeight="1" thickBot="1" x14ac:dyDescent="0.3">
      <c r="B50" s="133"/>
      <c r="C50" s="71" t="str">
        <f>IF(C49="","",VLOOKUP(C49,LISTAS!$F$5:$H$301,2,0))</f>
        <v/>
      </c>
      <c r="D50" s="132"/>
      <c r="E50" s="64"/>
      <c r="F50" s="62"/>
      <c r="G50" s="62"/>
      <c r="H50" s="62"/>
      <c r="I50" s="62"/>
      <c r="J50" s="62"/>
      <c r="K50" s="62"/>
      <c r="L50" s="67"/>
      <c r="O50" s="24">
        <f>IF(Q50&lt;&gt;"",1+COUNTIF(O47:O49,"1")+COUNTIF(O47:O49,"2")+COUNTIF(O47:O49,"3"),"")</f>
        <v>4</v>
      </c>
      <c r="P50" s="25" t="str">
        <f t="shared" si="3"/>
        <v>LUGAR</v>
      </c>
      <c r="Q50" s="26" t="str">
        <f>IF(Q48&lt;&gt;"",IF(G52=Q48,G54,IF(G54=Q48,G52,IF(G72=Q48,G74,IF(G74=Q48,G72)))),"")</f>
        <v>PEDRO FILIPE GOMES</v>
      </c>
      <c r="R50" s="26" t="str">
        <f>IF(Q50="","",VLOOKUP(Q50,LISTAS!$F$5:$H$301,2,0))</f>
        <v>EDUCANDARIO - ANGLO</v>
      </c>
      <c r="S50" s="26">
        <f>IF(Q50="","",VLOOKUP(Q50,LISTAS!$F$5:$I$301,4,0))</f>
        <v>0</v>
      </c>
      <c r="T50" s="26">
        <f t="shared" si="4"/>
        <v>140</v>
      </c>
      <c r="U50" s="26">
        <f t="shared" si="5"/>
        <v>140</v>
      </c>
    </row>
    <row r="51" spans="2:21" ht="18" customHeight="1" thickBot="1" x14ac:dyDescent="0.3">
      <c r="B51" s="60"/>
      <c r="C51" s="74"/>
      <c r="D51" s="74"/>
      <c r="E51" s="76"/>
      <c r="F51" s="74"/>
      <c r="G51" s="74"/>
      <c r="H51" s="23"/>
      <c r="I51" s="23"/>
      <c r="J51" s="23"/>
      <c r="K51" s="23"/>
      <c r="L51" s="27"/>
      <c r="O51" s="24">
        <f>IF(Q51&lt;&gt;"",1+COUNTIF(O47:O50,"1")+COUNTIF(O47:O50,"2")+COUNTIF(O47:O50,"3")+COUNTIF(O47:O50,"4"),"")</f>
        <v>5</v>
      </c>
      <c r="P51" s="25" t="str">
        <f t="shared" si="3"/>
        <v>LUGAR</v>
      </c>
      <c r="Q51" s="26">
        <f>IF(Q47&lt;&gt;"",IF(C47=Q47,C49,IF(C49=Q47,C47,IF(C57=Q47,C59,IF(C59=Q47,C57,IF(C67=Q47,C69,IF(C69=Q47,C67,IF(C77=Q47,C79,IF(C79=Q47,C77)))))))),"")</f>
        <v>0</v>
      </c>
      <c r="R51" s="26" t="e">
        <f>IF(Q51="","",VLOOKUP(Q51,LISTAS!$F$5:$H$301,2,0))</f>
        <v>#N/A</v>
      </c>
      <c r="S51" s="26" t="e">
        <f>IF(Q51="","",VLOOKUP(Q51,LISTAS!$F$5:$I$301,4,0))</f>
        <v>#N/A</v>
      </c>
      <c r="T51" s="26">
        <f t="shared" si="4"/>
        <v>135</v>
      </c>
      <c r="U51" s="26">
        <f t="shared" si="5"/>
        <v>135</v>
      </c>
    </row>
    <row r="52" spans="2:21" ht="18" customHeight="1" x14ac:dyDescent="0.25">
      <c r="B52" s="60"/>
      <c r="C52" s="74"/>
      <c r="D52" s="74"/>
      <c r="E52" s="76"/>
      <c r="F52" s="74"/>
      <c r="G52" s="70" t="str">
        <f>IF(D47&lt;&gt;"",IF(D49&lt;&gt;"",IF(D47=D49,"",IF(D47&gt;D49,C47,C49)),""),"")</f>
        <v xml:space="preserve">DAVID ESCOBAR </v>
      </c>
      <c r="H52" s="131">
        <v>1</v>
      </c>
      <c r="I52" s="62">
        <f>IF(H52&lt;&gt;"",H52,"")</f>
        <v>1</v>
      </c>
      <c r="J52" s="62" t="str">
        <f>IF(H52&lt;&gt;"",IF(G52="","",G52),"")</f>
        <v xml:space="preserve">DAVID ESCOBAR </v>
      </c>
      <c r="K52" s="62">
        <f>IF(I52&lt;&gt;"",IF(I54&lt;&gt;"",SMALL(I52:J54,1),""),"")</f>
        <v>0</v>
      </c>
      <c r="L52" s="67"/>
      <c r="N52" s="19"/>
      <c r="O52" s="24">
        <f>IF(Q52&lt;&gt;"",1+COUNTIF(O47:O51,"1")+COUNTIF(O47:O51,"2")+COUNTIF(O47:O51,"3")+COUNTIF(O47:O51,"4")+COUNTIF(O47:O51,"5"),"")</f>
        <v>6</v>
      </c>
      <c r="P52" s="25" t="str">
        <f t="shared" si="3"/>
        <v>LUGAR</v>
      </c>
      <c r="Q52" s="26">
        <f>IF(Q48&lt;&gt;"",IF(C47=Q48,C49,IF(C49=Q48,C47,IF(C57=Q48,C59,IF(C59=Q48,C57,IF(C67=Q48,C69,IF(C69=Q48,C67,IF(C77=Q48,C79,IF(C79=Q48,C77)))))))),"")</f>
        <v>0</v>
      </c>
      <c r="R52" s="26" t="e">
        <f>IF(Q52="","",VLOOKUP(Q52,LISTAS!$F$5:$H$301,2,0))</f>
        <v>#N/A</v>
      </c>
      <c r="S52" s="26" t="e">
        <f>IF(Q52="","",VLOOKUP(Q52,LISTAS!$F$5:$I$301,4,0))</f>
        <v>#N/A</v>
      </c>
      <c r="T52" s="26">
        <f t="shared" si="4"/>
        <v>130</v>
      </c>
      <c r="U52" s="26">
        <f t="shared" si="5"/>
        <v>130</v>
      </c>
    </row>
    <row r="53" spans="2:21" ht="18" customHeight="1" thickBot="1" x14ac:dyDescent="0.3">
      <c r="B53" s="60"/>
      <c r="C53" s="74"/>
      <c r="D53" s="74"/>
      <c r="E53" s="76"/>
      <c r="F53" s="74"/>
      <c r="G53" s="71" t="str">
        <f>IF(G52="","",VLOOKUP(G52,LISTAS!$F$5:$H$301,2,0))</f>
        <v>LICEU JARDIM</v>
      </c>
      <c r="H53" s="132"/>
      <c r="I53" s="62"/>
      <c r="J53" s="62"/>
      <c r="K53" s="62"/>
      <c r="L53" s="67"/>
      <c r="N53" s="19"/>
      <c r="O53" s="24">
        <f>IF(Q53&lt;&gt;"",1+COUNTIF(O47:O52,"1")+COUNTIF(O47:O52,"2")+COUNTIF(O47:O52,"3")+COUNTIF(O47:O52,"4")+COUNTIF(O47:O52,"5")+COUNTIF(O47:O52,"6"),"")</f>
        <v>7</v>
      </c>
      <c r="P53" s="25" t="str">
        <f t="shared" si="3"/>
        <v>LUGAR</v>
      </c>
      <c r="Q53" s="26">
        <f>IF(Q49&lt;&gt;"",IF(C47=Q49,C49,IF(C49=Q49,C47,IF(C57=Q49,C59,IF(C59=Q49,C57,IF(C67=Q49,C69,IF(C69=Q49,C67,IF(C77=Q49,C79,IF(C79=Q49,C77)))))))),"")</f>
        <v>0</v>
      </c>
      <c r="R53" s="26" t="e">
        <f>IF(Q53="","",VLOOKUP(Q53,LISTAS!$F$5:$H$301,2,0))</f>
        <v>#N/A</v>
      </c>
      <c r="S53" s="26" t="e">
        <f>IF(Q53="","",VLOOKUP(Q53,LISTAS!$F$5:$I$301,4,0))</f>
        <v>#N/A</v>
      </c>
      <c r="T53" s="26">
        <f t="shared" si="4"/>
        <v>120</v>
      </c>
      <c r="U53" s="26">
        <f t="shared" si="5"/>
        <v>120</v>
      </c>
    </row>
    <row r="54" spans="2:21" ht="18" customHeight="1" x14ac:dyDescent="0.25">
      <c r="B54" s="60"/>
      <c r="C54" s="74"/>
      <c r="D54" s="74"/>
      <c r="E54" s="76"/>
      <c r="F54" s="77"/>
      <c r="G54" s="70" t="str">
        <f>IF(D57&lt;&gt;"",IF(D59&lt;&gt;"",IF(D57=D59,"",IF(D57&gt;D59,C57,C59)),""),"")</f>
        <v>THÉO GRACILIANO SOUZA SILVA</v>
      </c>
      <c r="H54" s="131">
        <v>0</v>
      </c>
      <c r="I54" s="63">
        <f>IF(H54&lt;&gt;"",H54,"")</f>
        <v>0</v>
      </c>
      <c r="J54" s="62" t="str">
        <f>IF(H54&lt;&gt;"",IF(G54="","",G54),"")</f>
        <v>THÉO GRACILIANO SOUZA SILVA</v>
      </c>
      <c r="K54" s="62" t="str">
        <f>VLOOKUP(K52,I52:J54,2,0)</f>
        <v>THÉO GRACILIANO SOUZA SILVA</v>
      </c>
      <c r="L54" s="67"/>
      <c r="M54" s="16"/>
      <c r="O54" s="24">
        <f>IF(Q54&lt;&gt;"",1+COUNTIF(O47:O53,"1")+COUNTIF(O47:O53,"2")+COUNTIF(O47:O53,"3")+COUNTIF(O47:O53,"4")+COUNTIF(O47:O53,"5")+COUNTIF(O47:O53,"6")+COUNTIF(O47:O53,"7"),"")</f>
        <v>8</v>
      </c>
      <c r="P54" s="25" t="str">
        <f t="shared" si="3"/>
        <v>LUGAR</v>
      </c>
      <c r="Q54" s="26">
        <f>IF(Q50&lt;&gt;"",IF(C47=Q50,C49,IF(C49=Q50,C47,IF(C57=Q50,C59,IF(C59=Q50,C57,IF(C67=Q50,C69,IF(C69=Q50,C67,IF(C77=Q50,C79,IF(C79=Q50,C77)))))))),"")</f>
        <v>0</v>
      </c>
      <c r="R54" s="26" t="e">
        <f>IF(Q54="","",VLOOKUP(Q54,LISTAS!$F$5:$H$301,2,0))</f>
        <v>#N/A</v>
      </c>
      <c r="S54" s="26" t="e">
        <f>IF(Q54="","",VLOOKUP(Q54,LISTAS!$F$5:$I$301,4,0))</f>
        <v>#N/A</v>
      </c>
      <c r="T54" s="26">
        <f t="shared" si="4"/>
        <v>110</v>
      </c>
      <c r="U54" s="26">
        <f t="shared" si="5"/>
        <v>110</v>
      </c>
    </row>
    <row r="55" spans="2:21" ht="18" customHeight="1" thickBot="1" x14ac:dyDescent="0.3">
      <c r="B55" s="60"/>
      <c r="C55" s="74"/>
      <c r="D55" s="74"/>
      <c r="E55" s="76"/>
      <c r="F55" s="74"/>
      <c r="G55" s="71" t="str">
        <f>IF(G54="","",VLOOKUP(G54,LISTAS!$F$5:$H$301,2,0))</f>
        <v>COLÉGIO ARBOS - SANTO ANDRÉ</v>
      </c>
      <c r="H55" s="132"/>
      <c r="I55" s="64"/>
      <c r="J55" s="62"/>
      <c r="K55" s="62"/>
      <c r="L55" s="67"/>
      <c r="M55" s="16"/>
      <c r="O55" s="24" t="str">
        <f>IF(Q55&lt;&gt;"",1+COUNTIF(O47:O54,"1")+COUNTIF(O47:O54,"2")+COUNTIF(O47:O54,"3")+COUNTIF(O47:O54,"4")+COUNTIF(O47:O54,"5")+COUNTIF(O47:O54,"6")+COUNTIF(O47:O54,"7")+COUNTIF(O47:O54,"8"),"")</f>
        <v/>
      </c>
      <c r="P55" s="25" t="str">
        <f t="shared" si="3"/>
        <v/>
      </c>
      <c r="Q55" s="26"/>
      <c r="R55" s="26" t="str">
        <f>IF(Q55="","",VLOOKUP(Q55,LISTAS!$F$5:$H$301,2,0))</f>
        <v/>
      </c>
      <c r="S55" s="26" t="str">
        <f>IF(Q55="","",VLOOKUP(Q55,LISTAS!$F$5:$I$301,4,0))</f>
        <v/>
      </c>
      <c r="T55" s="26" t="str">
        <f t="shared" si="4"/>
        <v/>
      </c>
      <c r="U55" s="26" t="str">
        <f t="shared" si="5"/>
        <v/>
      </c>
    </row>
    <row r="56" spans="2:21" ht="18" customHeight="1" thickBot="1" x14ac:dyDescent="0.3">
      <c r="B56" s="60"/>
      <c r="C56" s="74"/>
      <c r="D56" s="74"/>
      <c r="E56" s="76"/>
      <c r="F56" s="74"/>
      <c r="G56" s="23"/>
      <c r="H56" s="23"/>
      <c r="I56" s="64"/>
      <c r="J56" s="62"/>
      <c r="K56" s="62"/>
      <c r="L56" s="67"/>
      <c r="M56" s="16"/>
      <c r="O56" s="24" t="str">
        <f>IF(Q56&lt;&gt;"",1+COUNTIF(O47:O55,"1")+COUNTIF(O47:O55,"2")+COUNTIF(O47:O55,"3")+COUNTIF(O47:O55,"4")+COUNTIF(O47:O55,"5")+COUNTIF(O47:O55,"6")+COUNTIF(O47:O55,"7")+COUNTIF(O47:O55,"8")+COUNTIF(O47:O55,"9"),"")</f>
        <v/>
      </c>
      <c r="P56" s="25" t="str">
        <f t="shared" si="3"/>
        <v/>
      </c>
      <c r="Q56" s="26"/>
      <c r="R56" s="26" t="str">
        <f>IF(Q56="","",VLOOKUP(Q56,LISTAS!$F$5:$H$301,2,0))</f>
        <v/>
      </c>
      <c r="S56" s="26" t="str">
        <f>IF(Q56="","",VLOOKUP(Q56,LISTAS!$F$5:$I$301,4,0))</f>
        <v/>
      </c>
      <c r="T56" s="26" t="str">
        <f t="shared" si="4"/>
        <v/>
      </c>
      <c r="U56" s="26" t="str">
        <f t="shared" si="5"/>
        <v/>
      </c>
    </row>
    <row r="57" spans="2:21" ht="18" customHeight="1" x14ac:dyDescent="0.25">
      <c r="B57" s="133">
        <v>12</v>
      </c>
      <c r="C57" s="70" t="s">
        <v>192</v>
      </c>
      <c r="D57" s="131">
        <v>1</v>
      </c>
      <c r="E57" s="65">
        <f>IF(D57&lt;&gt;"",D57,"")</f>
        <v>1</v>
      </c>
      <c r="F57" s="62" t="str">
        <f>IF(D57&lt;&gt;"",IF(C57="","",C57),"")</f>
        <v>THÉO GRACILIANO SOUZA SILVA</v>
      </c>
      <c r="G57" s="62">
        <f>IF(E57&lt;&gt;"",IF(E59&lt;&gt;"",SMALL(E57:F59,1),""),"")</f>
        <v>0</v>
      </c>
      <c r="H57" s="62"/>
      <c r="I57" s="64"/>
      <c r="J57" s="23"/>
      <c r="K57" s="23"/>
      <c r="L57" s="27"/>
      <c r="M57" s="16"/>
      <c r="O57" s="24" t="str">
        <f>IF(Q57&lt;&gt;"",1+COUNTIF(O47:O56,"1")+COUNTIF(O47:O56,"2")+COUNTIF(O47:O56,"3")+COUNTIF(O47:O56,"4")+COUNTIF(O47:O56,"5")+COUNTIF(O47:O56,"6")+COUNTIF(O47:O56,"7")+COUNTIF(O47:O56,"8")+COUNTIF(O47:O56,"9")+COUNTIF(O47:O56,"10"),"")</f>
        <v/>
      </c>
      <c r="P57" s="25" t="str">
        <f t="shared" si="3"/>
        <v/>
      </c>
      <c r="Q57" s="26"/>
      <c r="R57" s="26" t="str">
        <f>IF(Q57="","",VLOOKUP(Q57,LISTAS!$F$5:$H$301,2,0))</f>
        <v/>
      </c>
      <c r="S57" s="26" t="str">
        <f>IF(Q57="","",VLOOKUP(Q57,LISTAS!$F$5:$I$301,4,0))</f>
        <v/>
      </c>
      <c r="T57" s="26" t="str">
        <f t="shared" si="4"/>
        <v/>
      </c>
      <c r="U57" s="26" t="str">
        <f t="shared" si="5"/>
        <v/>
      </c>
    </row>
    <row r="58" spans="2:21" ht="18" customHeight="1" thickBot="1" x14ac:dyDescent="0.3">
      <c r="B58" s="133"/>
      <c r="C58" s="71" t="str">
        <f>IF(C57="","",VLOOKUP(C57,LISTAS!$F$5:$H$301,2,0))</f>
        <v>COLÉGIO ARBOS - SANTO ANDRÉ</v>
      </c>
      <c r="D58" s="132"/>
      <c r="E58" s="66"/>
      <c r="F58" s="62"/>
      <c r="G58" s="62"/>
      <c r="H58" s="62"/>
      <c r="I58" s="64"/>
      <c r="J58" s="23"/>
      <c r="K58" s="23"/>
      <c r="L58" s="27"/>
      <c r="M58" s="16"/>
      <c r="O58" s="24" t="str">
        <f>IF(Q58&lt;&gt;"",1+COUNTIF(O47:O57,"1")+COUNTIF(O47:O57,"2")+COUNTIF(O47:O57,"3")+COUNTIF(O47:O57,"4")+COUNTIF(O47:O57,"5")+COUNTIF(O47:O57,"6")+COUNTIF(O47:O57,"7")+COUNTIF(O47:O57,"8")+COUNTIF(O47:O57,"9")+COUNTIF(O47:O57,"10")+COUNTIF(O47:O57,"11"),"")</f>
        <v/>
      </c>
      <c r="P58" s="25" t="str">
        <f t="shared" si="3"/>
        <v/>
      </c>
      <c r="Q58" s="26"/>
      <c r="R58" s="26" t="str">
        <f>IF(Q58="","",VLOOKUP(Q58,LISTAS!$F$5:$H$301,2,0))</f>
        <v/>
      </c>
      <c r="S58" s="26" t="str">
        <f>IF(Q58="","",VLOOKUP(Q58,LISTAS!$F$5:$I$301,4,0))</f>
        <v/>
      </c>
      <c r="T58" s="26" t="str">
        <f t="shared" si="4"/>
        <v/>
      </c>
      <c r="U58" s="26" t="str">
        <f t="shared" si="5"/>
        <v/>
      </c>
    </row>
    <row r="59" spans="2:21" ht="18" customHeight="1" x14ac:dyDescent="0.25">
      <c r="B59" s="133">
        <v>13</v>
      </c>
      <c r="C59" s="70"/>
      <c r="D59" s="131">
        <v>0</v>
      </c>
      <c r="E59" s="66">
        <f>IF(D59&lt;&gt;"",D59,"")</f>
        <v>0</v>
      </c>
      <c r="F59" s="62" t="str">
        <f>IF(D59&lt;&gt;"",IF(C59="","",C59),"")</f>
        <v/>
      </c>
      <c r="G59" s="62" t="str">
        <f>VLOOKUP(G57,E57:F59,2,0)</f>
        <v/>
      </c>
      <c r="H59" s="62"/>
      <c r="I59" s="64"/>
      <c r="J59" s="23"/>
      <c r="K59" s="23"/>
      <c r="L59" s="27"/>
      <c r="O59" s="24" t="str">
        <f>IF(Q59&lt;&gt;"",1+COUNTIF(O47:O58,"1")+COUNTIF(O47:O58,"2")+COUNTIF(O47:O58,"3")+COUNTIF(O47:O58,"4")+COUNTIF(O47:O58,"5")+COUNTIF(O47:O58,"6")+COUNTIF(O47:O58,"7")+COUNTIF(O47:O58,"8")+COUNTIF(O47:O58,"9")+COUNTIF(O47:O58,"10")+COUNTIF(O47:O58,"11")+COUNTIF(O47:O58,"12"),"")</f>
        <v/>
      </c>
      <c r="P59" s="25" t="str">
        <f t="shared" si="3"/>
        <v/>
      </c>
      <c r="Q59" s="26"/>
      <c r="R59" s="26" t="str">
        <f>IF(Q59="","",VLOOKUP(Q59,LISTAS!$F$5:$H$301,2,0))</f>
        <v/>
      </c>
      <c r="S59" s="26" t="str">
        <f>IF(Q59="","",VLOOKUP(Q59,LISTAS!$F$5:$I$301,4,0))</f>
        <v/>
      </c>
      <c r="T59" s="26" t="str">
        <f t="shared" si="4"/>
        <v/>
      </c>
      <c r="U59" s="26" t="str">
        <f t="shared" si="5"/>
        <v/>
      </c>
    </row>
    <row r="60" spans="2:21" ht="18" customHeight="1" thickBot="1" x14ac:dyDescent="0.3">
      <c r="B60" s="133"/>
      <c r="C60" s="71" t="str">
        <f>IF(C59="","",VLOOKUP(C59,LISTAS!$F$5:$H$301,2,0))</f>
        <v/>
      </c>
      <c r="D60" s="132"/>
      <c r="E60" s="62"/>
      <c r="F60" s="62"/>
      <c r="G60" s="62"/>
      <c r="H60" s="62"/>
      <c r="I60" s="64"/>
      <c r="J60" s="23"/>
      <c r="K60" s="23"/>
      <c r="L60" s="27"/>
      <c r="O60" s="24" t="str">
        <f>IF(Q60&lt;&gt;"",1+COUNTIF(O47:O59,"1")+COUNTIF(O47:O59,"2")+COUNTIF(O47:O59,"3")+COUNTIF(O47:O59,"4")+COUNTIF(O47:O59,"5")+COUNTIF(O47:O59,"6")+COUNTIF(O47:O59,"7")+COUNTIF(O47:O59,"8")+COUNTIF(O47:O59,"9")+COUNTIF(O47:O59,"10")+COUNTIF(O47:O59,"11")+COUNTIF(O47:O59,"12")+COUNTIF(O47:O59,"13"),"")</f>
        <v/>
      </c>
      <c r="P60" s="25" t="str">
        <f t="shared" si="3"/>
        <v/>
      </c>
      <c r="Q60" s="26"/>
      <c r="R60" s="26" t="str">
        <f>IF(Q60="","",VLOOKUP(Q60,LISTAS!$F$5:$H$301,2,0))</f>
        <v/>
      </c>
      <c r="S60" s="26" t="str">
        <f>IF(Q60="","",VLOOKUP(Q60,LISTAS!$F$5:$I$301,4,0))</f>
        <v/>
      </c>
      <c r="T60" s="26" t="str">
        <f t="shared" si="4"/>
        <v/>
      </c>
      <c r="U60" s="26" t="str">
        <f t="shared" si="5"/>
        <v/>
      </c>
    </row>
    <row r="61" spans="2:21" ht="18" customHeight="1" thickBot="1" x14ac:dyDescent="0.3">
      <c r="B61" s="60"/>
      <c r="C61" s="74"/>
      <c r="D61" s="74"/>
      <c r="E61" s="74"/>
      <c r="F61" s="74"/>
      <c r="G61" s="74"/>
      <c r="H61" s="74"/>
      <c r="I61" s="76"/>
      <c r="J61" s="74"/>
      <c r="K61" s="23"/>
      <c r="L61" s="27"/>
      <c r="O61" s="24" t="str">
        <f>IF(Q61&lt;&gt;"",1+COUNTIF(O47:O60,"1")+COUNTIF(O47:O60,"2")+COUNTIF(O47:O60,"3")+COUNTIF(O47:O60,"4")+COUNTIF(O47:O60,"5")+COUNTIF(O47:O60,"6")+COUNTIF(O47:O60,"7")+COUNTIF(O47:O60,"8")+COUNTIF(O47:O60,"9")+COUNTIF(O47:O60,"10")+COUNTIF(O47:O60,"11")+COUNTIF(O47:O60,"12")+COUNTIF(O47:O60,"13")+COUNTIF(O47:O60,"14"),"")</f>
        <v/>
      </c>
      <c r="P61" s="25" t="str">
        <f t="shared" si="3"/>
        <v/>
      </c>
      <c r="Q61" s="26"/>
      <c r="R61" s="26" t="str">
        <f>IF(Q61="","",VLOOKUP(Q61,LISTAS!$F$5:$H$301,2,0))</f>
        <v/>
      </c>
      <c r="S61" s="26" t="str">
        <f>IF(Q61="","",VLOOKUP(Q61,LISTAS!$F$5:$I$301,4,0))</f>
        <v/>
      </c>
      <c r="T61" s="26" t="str">
        <f t="shared" si="4"/>
        <v/>
      </c>
      <c r="U61" s="26" t="str">
        <f t="shared" si="5"/>
        <v/>
      </c>
    </row>
    <row r="62" spans="2:21" ht="18" customHeight="1" x14ac:dyDescent="0.25">
      <c r="B62" s="60"/>
      <c r="C62" s="74"/>
      <c r="D62" s="74"/>
      <c r="E62" s="74"/>
      <c r="F62" s="74"/>
      <c r="G62" s="74"/>
      <c r="H62" s="74"/>
      <c r="I62" s="76"/>
      <c r="J62" s="74"/>
      <c r="K62" s="70" t="str">
        <f>IF(H52&lt;&gt;"",IF(H54&lt;&gt;"",IF(H52=H54,"",IF(H52&gt;H54,G52,G54)),""),"")</f>
        <v xml:space="preserve">DAVID ESCOBAR </v>
      </c>
      <c r="L62" s="131">
        <v>1</v>
      </c>
      <c r="O62" s="24" t="str">
        <f>IF(Q62&lt;&gt;"",1+COUNTIF(O47:O61,"1")+COUNTIF(O47:O61,"2")+COUNTIF(O47:O61,"3")+COUNTIF(O47:O61,"4")+COUNTIF(O47:O61,"5")+COUNTIF(O47:O61,"6")+COUNTIF(O47:O61,"7")+COUNTIF(O47:O61,"8")+COUNTIF(O47:O61,"9")+COUNTIF(O47:O61,"10")+COUNTIF(O47:O61,"11")+COUNTIF(O47:O61,"12")+COUNTIF(O47:O61,"13")+COUNTIF(O47:O61,"14")+COUNTIF(O47:O61,"15"),"")</f>
        <v/>
      </c>
      <c r="P62" s="25" t="str">
        <f t="shared" si="3"/>
        <v/>
      </c>
      <c r="Q62" s="26"/>
      <c r="R62" s="26" t="str">
        <f>IF(Q62="","",VLOOKUP(Q62,LISTAS!$F$5:$H$301,2,0))</f>
        <v/>
      </c>
      <c r="S62" s="26" t="str">
        <f>IF(Q62="","",VLOOKUP(Q62,LISTAS!$F$5:$I$301,4,0))</f>
        <v/>
      </c>
      <c r="T62" s="26" t="str">
        <f t="shared" si="4"/>
        <v/>
      </c>
      <c r="U62" s="26" t="str">
        <f t="shared" si="5"/>
        <v/>
      </c>
    </row>
    <row r="63" spans="2:21" ht="18" customHeight="1" thickBot="1" x14ac:dyDescent="0.3">
      <c r="B63" s="60"/>
      <c r="C63" s="74"/>
      <c r="D63" s="74"/>
      <c r="E63" s="74"/>
      <c r="F63" s="74"/>
      <c r="G63" s="74"/>
      <c r="H63" s="74"/>
      <c r="I63" s="76"/>
      <c r="J63" s="74"/>
      <c r="K63" s="71" t="str">
        <f>IF(K62="","",VLOOKUP(K62,LISTAS!$F$5:$H$301,2,0))</f>
        <v>LICEU JARDIM</v>
      </c>
      <c r="L63" s="132"/>
      <c r="O63" s="24"/>
      <c r="P63" s="25"/>
      <c r="Q63" s="26"/>
      <c r="R63" s="26" t="str">
        <f>IF(Q63="","",VLOOKUP(Q63,LISTAS!$F$5:$H$301,2,0))</f>
        <v/>
      </c>
      <c r="S63" s="26" t="str">
        <f>IF(Q63="","",VLOOKUP(Q63,LISTAS!$F$5:$I$301,4,0))</f>
        <v/>
      </c>
      <c r="T63" s="26"/>
      <c r="U63" s="26"/>
    </row>
    <row r="64" spans="2:21" ht="18" customHeight="1" x14ac:dyDescent="0.25">
      <c r="B64" s="60"/>
      <c r="C64" s="74"/>
      <c r="D64" s="74"/>
      <c r="E64" s="74"/>
      <c r="F64" s="74"/>
      <c r="G64" s="74"/>
      <c r="H64" s="74"/>
      <c r="I64" s="76"/>
      <c r="J64" s="77"/>
      <c r="K64" s="70" t="str">
        <f>IF(H72&lt;&gt;"",IF(H74&lt;&gt;"",IF(H72=H74,"",IF(H72&gt;H74,G72,G74)),""),"")</f>
        <v xml:space="preserve">JOÃO PEDRO VIGÁRIO </v>
      </c>
      <c r="L64" s="131">
        <v>0</v>
      </c>
      <c r="O64" s="24"/>
      <c r="P64" s="25"/>
      <c r="Q64" s="26"/>
      <c r="R64" s="26" t="str">
        <f>IF(Q64="","",VLOOKUP(Q64,LISTAS!$F$5:$H$301,2,0))</f>
        <v/>
      </c>
      <c r="S64" s="26" t="str">
        <f>IF(Q64="","",VLOOKUP(Q64,LISTAS!$F$5:$I$301,4,0))</f>
        <v/>
      </c>
      <c r="T64" s="26"/>
      <c r="U64" s="26"/>
    </row>
    <row r="65" spans="2:21" ht="18" customHeight="1" thickBot="1" x14ac:dyDescent="0.3">
      <c r="B65" s="60"/>
      <c r="C65" s="74"/>
      <c r="D65" s="74"/>
      <c r="E65" s="74"/>
      <c r="F65" s="74"/>
      <c r="G65" s="74"/>
      <c r="H65" s="74"/>
      <c r="I65" s="76"/>
      <c r="J65" s="74"/>
      <c r="K65" s="71" t="str">
        <f>IF(K64="","",VLOOKUP(K64,LISTAS!$F$5:$H$301,2,0))</f>
        <v>LICEU JARDIM</v>
      </c>
      <c r="L65" s="132"/>
      <c r="O65" s="24"/>
      <c r="P65" s="25"/>
      <c r="Q65" s="26"/>
      <c r="R65" s="26" t="str">
        <f>IF(Q65="","",VLOOKUP(Q65,LISTAS!$F$5:$H$301,2,0))</f>
        <v/>
      </c>
      <c r="S65" s="26" t="str">
        <f>IF(Q65="","",VLOOKUP(Q65,LISTAS!$F$5:$I$301,4,0))</f>
        <v/>
      </c>
      <c r="T65" s="26"/>
      <c r="U65" s="26"/>
    </row>
    <row r="66" spans="2:21" ht="18" customHeight="1" thickBot="1" x14ac:dyDescent="0.3">
      <c r="B66" s="60"/>
      <c r="C66" s="74"/>
      <c r="D66" s="74"/>
      <c r="E66" s="74"/>
      <c r="F66" s="74"/>
      <c r="G66" s="74"/>
      <c r="H66" s="74"/>
      <c r="I66" s="76"/>
      <c r="J66" s="74"/>
      <c r="K66" s="23"/>
      <c r="L66" s="27"/>
      <c r="O66" s="24"/>
      <c r="P66" s="25"/>
      <c r="Q66" s="26"/>
      <c r="R66" s="26" t="str">
        <f>IF(Q66="","",VLOOKUP(Q66,LISTAS!$F$5:$H$301,2,0))</f>
        <v/>
      </c>
      <c r="S66" s="26" t="str">
        <f>IF(Q66="","",VLOOKUP(Q66,LISTAS!$F$5:$I$301,4,0))</f>
        <v/>
      </c>
      <c r="T66" s="26"/>
      <c r="U66" s="26"/>
    </row>
    <row r="67" spans="2:21" ht="18" customHeight="1" x14ac:dyDescent="0.25">
      <c r="B67" s="133">
        <v>11</v>
      </c>
      <c r="C67" s="70" t="s">
        <v>171</v>
      </c>
      <c r="D67" s="131">
        <v>1</v>
      </c>
      <c r="E67" s="62">
        <f>IF(D67&lt;&gt;"",D67,"")</f>
        <v>1</v>
      </c>
      <c r="F67" s="62" t="str">
        <f>IF(D67&lt;&gt;"",IF(C67="","",C67),"")</f>
        <v>PEDRO FILIPE GOMES</v>
      </c>
      <c r="G67" s="62">
        <f>IF(E67&lt;&gt;"",IF(E69&lt;&gt;"",SMALL(E67:F69,1),""),"")</f>
        <v>0</v>
      </c>
      <c r="H67" s="62"/>
      <c r="I67" s="28"/>
      <c r="J67" s="23"/>
      <c r="K67" s="23"/>
      <c r="L67" s="27"/>
      <c r="O67" s="24"/>
      <c r="P67" s="25"/>
      <c r="Q67" s="26"/>
      <c r="R67" s="26" t="str">
        <f>IF(Q67="","",VLOOKUP(Q67,LISTAS!$F$5:$H$301,2,0))</f>
        <v/>
      </c>
      <c r="S67" s="26" t="str">
        <f>IF(Q67="","",VLOOKUP(Q67,LISTAS!$F$5:$I$301,4,0))</f>
        <v/>
      </c>
      <c r="T67" s="26"/>
      <c r="U67" s="26"/>
    </row>
    <row r="68" spans="2:21" ht="18" customHeight="1" thickBot="1" x14ac:dyDescent="0.3">
      <c r="B68" s="133"/>
      <c r="C68" s="71" t="str">
        <f>IF(C67="","",VLOOKUP(C67,LISTAS!$F$5:$H$301,2,0))</f>
        <v>EDUCANDARIO - ANGLO</v>
      </c>
      <c r="D68" s="132"/>
      <c r="E68" s="62"/>
      <c r="F68" s="62"/>
      <c r="G68" s="62"/>
      <c r="H68" s="62"/>
      <c r="I68" s="28"/>
      <c r="J68" s="23"/>
      <c r="K68" s="23"/>
      <c r="L68" s="27"/>
      <c r="O68" s="24"/>
      <c r="P68" s="25"/>
      <c r="Q68" s="26"/>
      <c r="R68" s="26" t="str">
        <f>IF(Q68="","",VLOOKUP(Q68,LISTAS!$F$5:$H$301,2,0))</f>
        <v/>
      </c>
      <c r="S68" s="26" t="str">
        <f>IF(Q68="","",VLOOKUP(Q68,LISTAS!$F$5:$I$301,4,0))</f>
        <v/>
      </c>
      <c r="T68" s="26"/>
      <c r="U68" s="26"/>
    </row>
    <row r="69" spans="2:21" ht="18" customHeight="1" x14ac:dyDescent="0.25">
      <c r="B69" s="133">
        <v>14</v>
      </c>
      <c r="C69" s="70"/>
      <c r="D69" s="131">
        <v>0</v>
      </c>
      <c r="E69" s="63">
        <f>IF(D69&lt;&gt;"",D69,"")</f>
        <v>0</v>
      </c>
      <c r="F69" s="62" t="str">
        <f>IF(D69&lt;&gt;"",IF(C69="","",C69),"")</f>
        <v/>
      </c>
      <c r="G69" s="62" t="str">
        <f>VLOOKUP(G67,E67:F69,2,0)</f>
        <v/>
      </c>
      <c r="H69" s="62"/>
      <c r="I69" s="28"/>
      <c r="J69" s="23"/>
      <c r="K69" s="23"/>
      <c r="L69" s="27"/>
      <c r="O69" s="24"/>
      <c r="P69" s="25"/>
      <c r="Q69" s="26"/>
      <c r="R69" s="26" t="str">
        <f>IF(Q69="","",VLOOKUP(Q69,LISTAS!$F$5:$H$301,2,0))</f>
        <v/>
      </c>
      <c r="S69" s="26" t="str">
        <f>IF(Q69="","",VLOOKUP(Q69,LISTAS!$F$5:$I$301,4,0))</f>
        <v/>
      </c>
      <c r="T69" s="26"/>
      <c r="U69" s="26"/>
    </row>
    <row r="70" spans="2:21" ht="18" customHeight="1" thickBot="1" x14ac:dyDescent="0.3">
      <c r="B70" s="133"/>
      <c r="C70" s="71" t="str">
        <f>IF(C69="","",VLOOKUP(C69,LISTAS!$F$5:$H$301,2,0))</f>
        <v/>
      </c>
      <c r="D70" s="132"/>
      <c r="E70" s="64"/>
      <c r="F70" s="62"/>
      <c r="G70" s="62"/>
      <c r="H70" s="62"/>
      <c r="I70" s="28"/>
      <c r="J70" s="23"/>
      <c r="K70" s="23"/>
      <c r="L70" s="27"/>
      <c r="O70" s="24"/>
      <c r="P70" s="25"/>
      <c r="Q70" s="26"/>
      <c r="R70" s="26" t="str">
        <f>IF(Q70="","",VLOOKUP(Q70,LISTAS!$F$5:$H$301,2,0))</f>
        <v/>
      </c>
      <c r="S70" s="26" t="str">
        <f>IF(Q70="","",VLOOKUP(Q70,LISTAS!$F$5:$I$301,4,0))</f>
        <v/>
      </c>
      <c r="T70" s="26"/>
      <c r="U70" s="26"/>
    </row>
    <row r="71" spans="2:21" ht="18" customHeight="1" thickBot="1" x14ac:dyDescent="0.3">
      <c r="B71" s="60"/>
      <c r="C71" s="74"/>
      <c r="D71" s="74"/>
      <c r="E71" s="76"/>
      <c r="F71" s="74"/>
      <c r="G71" s="23"/>
      <c r="H71" s="23"/>
      <c r="I71" s="28"/>
      <c r="J71" s="23"/>
      <c r="K71" s="23"/>
      <c r="L71" s="27"/>
      <c r="O71" s="24"/>
      <c r="P71" s="25"/>
      <c r="Q71" s="26"/>
      <c r="R71" s="26" t="str">
        <f>IF(Q71="","",VLOOKUP(Q71,LISTAS!$F$5:$H$301,2,0))</f>
        <v/>
      </c>
      <c r="S71" s="26" t="str">
        <f>IF(Q71="","",VLOOKUP(Q71,LISTAS!$F$5:$I$301,4,0))</f>
        <v/>
      </c>
      <c r="T71" s="26"/>
      <c r="U71" s="26"/>
    </row>
    <row r="72" spans="2:21" ht="18" customHeight="1" x14ac:dyDescent="0.25">
      <c r="B72" s="60"/>
      <c r="C72" s="74"/>
      <c r="D72" s="74"/>
      <c r="E72" s="76"/>
      <c r="F72" s="74"/>
      <c r="G72" s="70" t="str">
        <f>IF(D67&lt;&gt;"",IF(D69&lt;&gt;"",IF(D67=D69,"",IF(D67&gt;D69,C67,C69)),""),"")</f>
        <v>PEDRO FILIPE GOMES</v>
      </c>
      <c r="H72" s="131">
        <v>0</v>
      </c>
      <c r="I72" s="65">
        <f>IF(H72&lt;&gt;"",H72,"")</f>
        <v>0</v>
      </c>
      <c r="J72" s="62" t="str">
        <f>IF(H72&lt;&gt;"",IF(G72="","",G72),"")</f>
        <v>PEDRO FILIPE GOMES</v>
      </c>
      <c r="K72" s="62">
        <f>IF(I72&lt;&gt;"",IF(I74&lt;&gt;"",SMALL(I72:J74,1),""),"")</f>
        <v>0</v>
      </c>
      <c r="L72" s="67"/>
      <c r="O72" s="24"/>
      <c r="P72" s="25"/>
      <c r="Q72" s="26"/>
      <c r="R72" s="26" t="str">
        <f>IF(Q72="","",VLOOKUP(Q72,LISTAS!$F$5:$H$301,2,0))</f>
        <v/>
      </c>
      <c r="S72" s="26" t="str">
        <f>IF(Q72="","",VLOOKUP(Q72,LISTAS!$F$5:$I$301,4,0))</f>
        <v/>
      </c>
      <c r="T72" s="26"/>
      <c r="U72" s="26"/>
    </row>
    <row r="73" spans="2:21" ht="17.25" thickBot="1" x14ac:dyDescent="0.3">
      <c r="B73" s="60"/>
      <c r="C73" s="74"/>
      <c r="D73" s="74"/>
      <c r="E73" s="76"/>
      <c r="F73" s="74"/>
      <c r="G73" s="71" t="str">
        <f>IF(G72="","",VLOOKUP(G72,LISTAS!$F$5:$H$301,2,0))</f>
        <v>EDUCANDARIO - ANGLO</v>
      </c>
      <c r="H73" s="132"/>
      <c r="I73" s="66"/>
      <c r="J73" s="62"/>
      <c r="K73" s="62"/>
      <c r="L73" s="67"/>
      <c r="O73" s="24"/>
      <c r="P73" s="25"/>
      <c r="Q73" s="26"/>
      <c r="R73" s="26" t="str">
        <f>IF(Q73="","",VLOOKUP(Q73,LISTAS!$F$5:$H$301,2,0))</f>
        <v/>
      </c>
      <c r="S73" s="26" t="str">
        <f>IF(Q73="","",VLOOKUP(Q73,LISTAS!$F$5:$I$301,4,0))</f>
        <v/>
      </c>
      <c r="T73" s="26"/>
      <c r="U73" s="26"/>
    </row>
    <row r="74" spans="2:21" x14ac:dyDescent="0.25">
      <c r="B74" s="60"/>
      <c r="C74" s="74"/>
      <c r="D74" s="74"/>
      <c r="E74" s="76"/>
      <c r="F74" s="77"/>
      <c r="G74" s="70" t="str">
        <f>IF(D77&lt;&gt;"",IF(D79&lt;&gt;"",IF(D77=D79,"",IF(D77&gt;D79,C77,C79)),""),"")</f>
        <v xml:space="preserve">JOÃO PEDRO VIGÁRIO </v>
      </c>
      <c r="H74" s="131">
        <v>1</v>
      </c>
      <c r="I74" s="66">
        <f>IF(H74&lt;&gt;"",H74,"")</f>
        <v>1</v>
      </c>
      <c r="J74" s="62" t="str">
        <f>IF(H74&lt;&gt;"",IF(G74="","",G74),"")</f>
        <v xml:space="preserve">JOÃO PEDRO VIGÁRIO </v>
      </c>
      <c r="K74" s="62" t="str">
        <f>VLOOKUP(K72,I72:J74,2,0)</f>
        <v>PEDRO FILIPE GOMES</v>
      </c>
      <c r="L74" s="67"/>
      <c r="O74" s="24"/>
      <c r="P74" s="25"/>
      <c r="Q74" s="26"/>
      <c r="R74" s="26" t="str">
        <f>IF(Q74="","",VLOOKUP(Q74,LISTAS!$F$5:$H$301,2,0))</f>
        <v/>
      </c>
      <c r="S74" s="26" t="str">
        <f>IF(Q74="","",VLOOKUP(Q74,LISTAS!$F$5:$I$301,4,0))</f>
        <v/>
      </c>
      <c r="T74" s="26"/>
      <c r="U74" s="26"/>
    </row>
    <row r="75" spans="2:21" ht="18" customHeight="1" thickBot="1" x14ac:dyDescent="0.3">
      <c r="B75" s="60"/>
      <c r="C75" s="74"/>
      <c r="D75" s="74"/>
      <c r="E75" s="76"/>
      <c r="F75" s="74"/>
      <c r="G75" s="71" t="str">
        <f>IF(G74="","",VLOOKUP(G74,LISTAS!$F$5:$H$301,2,0))</f>
        <v>LICEU JARDIM</v>
      </c>
      <c r="H75" s="132"/>
      <c r="I75" s="62"/>
      <c r="J75" s="62"/>
      <c r="K75" s="62"/>
      <c r="L75" s="67"/>
      <c r="O75" s="24"/>
      <c r="P75" s="25"/>
      <c r="Q75" s="26"/>
      <c r="R75" s="26" t="str">
        <f>IF(Q75="","",VLOOKUP(Q75,LISTAS!$F$5:$H$301,2,0))</f>
        <v/>
      </c>
      <c r="S75" s="26" t="str">
        <f>IF(Q75="","",VLOOKUP(Q75,LISTAS!$F$5:$I$301,4,0))</f>
        <v/>
      </c>
      <c r="T75" s="26"/>
      <c r="U75" s="26"/>
    </row>
    <row r="76" spans="2:21" ht="18" customHeight="1" thickBot="1" x14ac:dyDescent="0.3">
      <c r="B76" s="60"/>
      <c r="C76" s="74"/>
      <c r="D76" s="74"/>
      <c r="E76" s="76"/>
      <c r="F76" s="74"/>
      <c r="G76" s="74"/>
      <c r="H76" s="74"/>
      <c r="I76" s="74"/>
      <c r="J76" s="74"/>
      <c r="K76" s="74"/>
      <c r="L76" s="27"/>
      <c r="O76" s="24"/>
      <c r="P76" s="25"/>
      <c r="Q76" s="26"/>
      <c r="R76" s="26" t="str">
        <f>IF(Q76="","",VLOOKUP(Q76,LISTAS!$F$5:$H$301,2,0))</f>
        <v/>
      </c>
      <c r="S76" s="26" t="str">
        <f>IF(Q76="","",VLOOKUP(Q76,LISTAS!$F$5:$I$301,4,0))</f>
        <v/>
      </c>
      <c r="T76" s="26"/>
      <c r="U76" s="26"/>
    </row>
    <row r="77" spans="2:21" ht="18" customHeight="1" x14ac:dyDescent="0.25">
      <c r="B77" s="133">
        <v>10</v>
      </c>
      <c r="C77" s="70" t="s">
        <v>121</v>
      </c>
      <c r="D77" s="131">
        <v>1</v>
      </c>
      <c r="E77" s="65">
        <f>IF(D77&lt;&gt;"",D77,"")</f>
        <v>1</v>
      </c>
      <c r="F77" s="62" t="str">
        <f>IF(D77&lt;&gt;"",IF(C77="","",C77),"")</f>
        <v xml:space="preserve">JOÃO PEDRO VIGÁRIO </v>
      </c>
      <c r="G77" s="62">
        <f>IF(E77&lt;&gt;"",IF(E79&lt;&gt;"",SMALL(E77:F79,1),""),"")</f>
        <v>0</v>
      </c>
      <c r="H77" s="62"/>
      <c r="I77" s="62"/>
      <c r="J77" s="62"/>
      <c r="K77" s="62"/>
      <c r="L77" s="67"/>
      <c r="O77" s="24"/>
      <c r="P77" s="25"/>
      <c r="Q77" s="26"/>
      <c r="R77" s="26" t="str">
        <f>IF(Q77="","",VLOOKUP(Q77,LISTAS!$F$5:$H$301,2,0))</f>
        <v/>
      </c>
      <c r="S77" s="26" t="str">
        <f>IF(Q77="","",VLOOKUP(Q77,LISTAS!$F$5:$I$301,4,0))</f>
        <v/>
      </c>
      <c r="T77" s="26"/>
      <c r="U77" s="26"/>
    </row>
    <row r="78" spans="2:21" ht="18" customHeight="1" thickBot="1" x14ac:dyDescent="0.3">
      <c r="B78" s="133"/>
      <c r="C78" s="71" t="str">
        <f>IF(C77="","",VLOOKUP(C77,LISTAS!$F$5:$H$301,2,0))</f>
        <v>LICEU JARDIM</v>
      </c>
      <c r="D78" s="132"/>
      <c r="E78" s="66"/>
      <c r="F78" s="62"/>
      <c r="G78" s="62"/>
      <c r="H78" s="62"/>
      <c r="I78" s="62"/>
      <c r="J78" s="62"/>
      <c r="K78" s="62"/>
      <c r="L78" s="67"/>
      <c r="O78" s="24"/>
      <c r="P78" s="25"/>
      <c r="Q78" s="26"/>
      <c r="R78" s="26" t="str">
        <f>IF(Q78="","",VLOOKUP(Q78,LISTAS!$F$5:$H$301,2,0))</f>
        <v/>
      </c>
      <c r="S78" s="26" t="str">
        <f>IF(Q78="","",VLOOKUP(Q78,LISTAS!$F$5:$I$301,4,0))</f>
        <v/>
      </c>
      <c r="T78" s="26"/>
      <c r="U78" s="26"/>
    </row>
    <row r="79" spans="2:21" ht="18" customHeight="1" x14ac:dyDescent="0.25">
      <c r="B79" s="133">
        <v>15</v>
      </c>
      <c r="C79" s="70"/>
      <c r="D79" s="131">
        <v>0</v>
      </c>
      <c r="E79" s="66">
        <f>IF(D79&lt;&gt;"",D79,"")</f>
        <v>0</v>
      </c>
      <c r="F79" s="62" t="str">
        <f>IF(D79&lt;&gt;"",IF(C79="","",C79),"")</f>
        <v/>
      </c>
      <c r="G79" s="62" t="str">
        <f>VLOOKUP(G77,E77:F79,2,0)</f>
        <v/>
      </c>
      <c r="H79" s="62"/>
      <c r="I79" s="62"/>
      <c r="J79" s="62"/>
      <c r="K79" s="62"/>
      <c r="L79" s="67"/>
      <c r="O79" s="24"/>
      <c r="P79" s="25"/>
      <c r="Q79" s="26"/>
      <c r="R79" s="26" t="str">
        <f>IF(Q79="","",VLOOKUP(Q79,LISTAS!$F$5:$H$301,2,0))</f>
        <v/>
      </c>
      <c r="S79" s="26" t="str">
        <f>IF(Q79="","",VLOOKUP(Q79,LISTAS!$F$5:$I$301,4,0))</f>
        <v/>
      </c>
      <c r="T79" s="26"/>
      <c r="U79" s="26"/>
    </row>
    <row r="80" spans="2:21" ht="18" customHeight="1" thickBot="1" x14ac:dyDescent="0.3">
      <c r="B80" s="133"/>
      <c r="C80" s="71" t="str">
        <f>IF(C79="","",VLOOKUP(C79,LISTAS!$F$5:$H$301,2,0))</f>
        <v/>
      </c>
      <c r="D80" s="132"/>
      <c r="E80" s="62"/>
      <c r="F80" s="62"/>
      <c r="G80" s="62"/>
      <c r="H80" s="62"/>
      <c r="I80" s="62"/>
      <c r="J80" s="62"/>
      <c r="K80" s="62"/>
      <c r="L80" s="67"/>
      <c r="O80" s="24"/>
      <c r="P80" s="25"/>
      <c r="Q80" s="26"/>
      <c r="R80" s="26" t="str">
        <f>IF(Q80="","",VLOOKUP(Q80,LISTAS!$F$5:$H$301,2,0))</f>
        <v/>
      </c>
      <c r="S80" s="26" t="str">
        <f>IF(Q80="","",VLOOKUP(Q80,LISTAS!$F$5:$I$301,4,0))</f>
        <v/>
      </c>
      <c r="T80" s="26"/>
      <c r="U80" s="26"/>
    </row>
    <row r="81" spans="2:21" ht="18" customHeight="1" x14ac:dyDescent="0.25">
      <c r="B81" s="60"/>
      <c r="C81" s="74"/>
      <c r="D81" s="74"/>
      <c r="E81" s="74"/>
      <c r="F81" s="74"/>
      <c r="G81" s="74"/>
      <c r="H81" s="74"/>
      <c r="I81" s="74"/>
      <c r="J81" s="74"/>
      <c r="K81" s="74"/>
      <c r="L81" s="78"/>
      <c r="O81" s="24"/>
      <c r="P81" s="25"/>
      <c r="Q81" s="26"/>
      <c r="R81" s="26" t="str">
        <f>IF(Q81="","",VLOOKUP(Q81,LISTAS!$F$5:$H$301,2,0))</f>
        <v/>
      </c>
      <c r="S81" s="26" t="str">
        <f>IF(Q81="","",VLOOKUP(Q81,LISTAS!$F$5:$I$301,4,0))</f>
        <v/>
      </c>
      <c r="T81" s="26"/>
      <c r="U81" s="26"/>
    </row>
    <row r="82" spans="2:21" ht="18" customHeight="1" x14ac:dyDescent="0.25">
      <c r="B82" s="58"/>
      <c r="C82" s="18"/>
      <c r="D82" s="18"/>
      <c r="E82" s="18"/>
      <c r="F82" s="18"/>
      <c r="G82" s="18"/>
      <c r="H82" s="18"/>
      <c r="I82" s="18"/>
      <c r="J82" s="18"/>
      <c r="K82" s="18"/>
      <c r="L82" s="18"/>
    </row>
    <row r="83" spans="2:21" ht="18" customHeight="1" x14ac:dyDescent="0.25">
      <c r="B83" s="136" t="s">
        <v>32</v>
      </c>
      <c r="C83" s="137"/>
      <c r="D83" s="138"/>
      <c r="E83" s="18"/>
      <c r="F83" s="18"/>
      <c r="G83" s="18"/>
      <c r="H83" s="18"/>
      <c r="I83" s="18"/>
      <c r="J83" s="18"/>
      <c r="K83" s="18"/>
      <c r="L83" s="18"/>
    </row>
    <row r="84" spans="2:21" ht="30" customHeight="1" x14ac:dyDescent="0.25">
      <c r="B84" s="127" t="s">
        <v>22</v>
      </c>
      <c r="C84" s="128"/>
      <c r="D84" s="128"/>
      <c r="E84" s="128"/>
      <c r="F84" s="128"/>
      <c r="G84" s="128"/>
      <c r="H84" s="128"/>
      <c r="I84" s="128"/>
      <c r="J84" s="128"/>
      <c r="K84" s="128"/>
      <c r="L84" s="129"/>
      <c r="O84" s="130" t="s">
        <v>23</v>
      </c>
      <c r="P84" s="130"/>
      <c r="Q84" s="130"/>
      <c r="R84" s="130"/>
      <c r="S84" s="130"/>
      <c r="T84" s="130"/>
      <c r="U84" s="130"/>
    </row>
    <row r="85" spans="2:21" ht="28.5" customHeight="1" thickBot="1" x14ac:dyDescent="0.3">
      <c r="B85" s="61"/>
      <c r="C85" s="74"/>
      <c r="D85" s="75"/>
      <c r="E85" s="75"/>
      <c r="F85" s="75"/>
      <c r="G85" s="29"/>
      <c r="H85" s="29"/>
      <c r="I85" s="29"/>
      <c r="J85" s="29"/>
      <c r="K85" s="29"/>
      <c r="L85" s="30"/>
      <c r="O85" s="134" t="s">
        <v>3</v>
      </c>
      <c r="P85" s="134"/>
      <c r="Q85" s="22" t="s">
        <v>15</v>
      </c>
      <c r="R85" s="22" t="s">
        <v>0</v>
      </c>
      <c r="S85" s="22" t="s">
        <v>16</v>
      </c>
      <c r="T85" s="22" t="s">
        <v>17</v>
      </c>
      <c r="U85" s="22" t="s">
        <v>18</v>
      </c>
    </row>
    <row r="86" spans="2:21" ht="18" customHeight="1" x14ac:dyDescent="0.25">
      <c r="B86" s="135">
        <v>17</v>
      </c>
      <c r="C86" s="72" t="s">
        <v>163</v>
      </c>
      <c r="D86" s="131">
        <v>1</v>
      </c>
      <c r="E86" s="62">
        <f>IF(D86&lt;&gt;"",D86,"")</f>
        <v>1</v>
      </c>
      <c r="F86" s="62" t="str">
        <f>IF(D86&lt;&gt;"",IF(C86="","",C86),"")</f>
        <v xml:space="preserve">MIGUEL ALEGRIA </v>
      </c>
      <c r="G86" s="62">
        <f>IF(E86&lt;&gt;"",IF(E88&lt;&gt;"",SMALL(E86:F88,1),""),"")</f>
        <v>0</v>
      </c>
      <c r="H86" s="62"/>
      <c r="I86" s="62"/>
      <c r="J86" s="62"/>
      <c r="K86" s="62"/>
      <c r="L86" s="67"/>
      <c r="O86" s="24">
        <f>IF(Q86&lt;&gt;"",1,"")</f>
        <v>1</v>
      </c>
      <c r="P86" s="25" t="str">
        <f>IF(O86&lt;&gt;"","LUGAR","")</f>
        <v>LUGAR</v>
      </c>
      <c r="Q86" s="26" t="str">
        <f>IF(L101&lt;&gt;"",IF(L103&lt;&gt;"",IF(L101=L103,"",IF(L101&gt;L103,K101,K103)),""),"")</f>
        <v xml:space="preserve">MIGUEL ALEGRIA </v>
      </c>
      <c r="R86" s="26" t="str">
        <f>IF(Q86="","",VLOOKUP(Q86,LISTAS!$F$5:$H$301,2,0))</f>
        <v>LICEU JARDIM</v>
      </c>
      <c r="S86" s="26">
        <f>IF(Q86="","",VLOOKUP(Q86,LISTAS!$F$5:$I$301,4,0))</f>
        <v>0</v>
      </c>
      <c r="T86" s="26">
        <f>IF(O86="","",IF(O86=1,100,IF(O86=2,80,IF(O86=3,70,IF(O86=4,50,IF(O86=5,45,IF(O86=6,40,IF(O86=7,35,IF(O86=8,30,IF(O86=9,28,IF(O86=10,28,IF(O86=11,28,IF(O86=12,28,IF(O86=13,28,IF(O86=14,28,IF(O86=15,28,IF(O86=16,28,IF(O86&gt;16,"",""))))))))))))))))))</f>
        <v>100</v>
      </c>
      <c r="U86" s="26">
        <f>IF(O86="","",IF($R$5="NÃO","",IF(O86=1,100,IF(O86=2,80,IF(O86=3,70,IF(O86=4,50,IF(O86=5,45,IF(O86=6,40,IF(O86=7,35,IF(O86=8,30,IF(O86=9,28,IF(O86=10,28,IF(O86=11,28,IF(O86=12,28,IF(O86=13,28,IF(O86=14,28,IF(O86=15,28,IF(O86=16,28,IF(O86&gt;16,"","")))))))))))))))))))</f>
        <v>100</v>
      </c>
    </row>
    <row r="87" spans="2:21" ht="18" customHeight="1" thickBot="1" x14ac:dyDescent="0.3">
      <c r="B87" s="135"/>
      <c r="C87" s="73" t="str">
        <f>IF(C86="","",VLOOKUP(C86,LISTAS!$F$5:$H$301,2,0))</f>
        <v>LICEU JARDIM</v>
      </c>
      <c r="D87" s="132"/>
      <c r="E87" s="62"/>
      <c r="F87" s="62"/>
      <c r="G87" s="62"/>
      <c r="H87" s="62"/>
      <c r="I87" s="62"/>
      <c r="J87" s="62"/>
      <c r="K87" s="62"/>
      <c r="L87" s="67"/>
      <c r="O87" s="24">
        <f>IF(Q87&lt;&gt;"",1+COUNTIF(O86,"1"),"")</f>
        <v>2</v>
      </c>
      <c r="P87" s="25" t="str">
        <f t="shared" ref="P87:P101" si="6">IF(O87&lt;&gt;"","LUGAR","")</f>
        <v>LUGAR</v>
      </c>
      <c r="Q87" s="26" t="str">
        <f>IF(L101&lt;&gt;"",IF(L103&lt;&gt;"",IF(L101=L103,"",IF(L101&lt;L103,K101,K103)),""),"")</f>
        <v>FELIPE POEPCKE RIBEIRO PRIOR</v>
      </c>
      <c r="R87" s="26" t="str">
        <f>IF(Q87="","",VLOOKUP(Q87,LISTAS!$F$5:$H$301,2,0))</f>
        <v>COLÉGIO ARBOS - SÃO CAETANO DO SUL</v>
      </c>
      <c r="S87" s="26">
        <f>IF(Q87="","",VLOOKUP(Q87,LISTAS!$F$5:$I$301,4,0))</f>
        <v>0</v>
      </c>
      <c r="T87" s="26">
        <f t="shared" ref="T87:T101" si="7">IF(O87="","",IF(O87=1,100,IF(O87=2,80,IF(O87=3,70,IF(O87=4,50,IF(O87=5,45,IF(O87=6,40,IF(O87=7,35,IF(O87=8,30,IF(O87=9,28,IF(O87=10,28,IF(O87=11,28,IF(O87=12,28,IF(O87=13,28,IF(O87=14,28,IF(O87=15,28,IF(O87=16,28,IF(O87&gt;16,"",""))))))))))))))))))</f>
        <v>80</v>
      </c>
      <c r="U87" s="26">
        <f t="shared" ref="U87:U101" si="8">IF(O87="","",IF($R$5="NÃO","",IF(O87=1,100,IF(O87=2,80,IF(O87=3,70,IF(O87=4,50,IF(O87=5,45,IF(O87=6,40,IF(O87=7,35,IF(O87=8,30,IF(O87=9,28,IF(O87=10,28,IF(O87=11,28,IF(O87=12,28,IF(O87=13,28,IF(O87=14,28,IF(O87=15,28,IF(O87=16,28,IF(O87&gt;16,"","")))))))))))))))))))</f>
        <v>80</v>
      </c>
    </row>
    <row r="88" spans="2:21" ht="18" customHeight="1" x14ac:dyDescent="0.25">
      <c r="B88" s="133">
        <v>24</v>
      </c>
      <c r="C88" s="72"/>
      <c r="D88" s="131">
        <v>0</v>
      </c>
      <c r="E88" s="63">
        <f>IF(D88&lt;&gt;"",D88,"")</f>
        <v>0</v>
      </c>
      <c r="F88" s="62" t="str">
        <f>IF(D88&lt;&gt;"",IF(C88="","",C88),"")</f>
        <v/>
      </c>
      <c r="G88" s="62" t="str">
        <f>VLOOKUP(G86,E86:F88,2,0)</f>
        <v/>
      </c>
      <c r="H88" s="62"/>
      <c r="I88" s="62"/>
      <c r="J88" s="62"/>
      <c r="K88" s="62"/>
      <c r="L88" s="67"/>
      <c r="O88" s="24">
        <f>IF(Q88&lt;&gt;"",1+COUNTIF(O86:O87,"1")+COUNTIF(O86:O87,"2"),"")</f>
        <v>3</v>
      </c>
      <c r="P88" s="25" t="str">
        <f t="shared" si="6"/>
        <v>LUGAR</v>
      </c>
      <c r="Q88" s="26" t="str">
        <f>IF(Q86&lt;&gt;"",IF(G91=Q86,G93,IF(G93=Q86,G91,IF(G111=Q86,G113,IF(G113=Q86,G111)))),"")</f>
        <v>LORENZO MARTINEZ</v>
      </c>
      <c r="R88" s="26" t="str">
        <f>IF(Q88="","",VLOOKUP(Q88,LISTAS!$F$5:$H$301,2,0))</f>
        <v>LICEU JARDIM</v>
      </c>
      <c r="S88" s="26">
        <f>IF(Q88="","",VLOOKUP(Q88,LISTAS!$F$5:$I$301,4,0))</f>
        <v>0</v>
      </c>
      <c r="T88" s="26">
        <f t="shared" si="7"/>
        <v>70</v>
      </c>
      <c r="U88" s="26">
        <f t="shared" si="8"/>
        <v>70</v>
      </c>
    </row>
    <row r="89" spans="2:21" ht="18" customHeight="1" thickBot="1" x14ac:dyDescent="0.3">
      <c r="B89" s="133"/>
      <c r="C89" s="73" t="str">
        <f>IF(C88="","",VLOOKUP(C88,LISTAS!$F$5:$H$301,2,0))</f>
        <v/>
      </c>
      <c r="D89" s="132"/>
      <c r="E89" s="64"/>
      <c r="F89" s="62"/>
      <c r="G89" s="62"/>
      <c r="H89" s="62"/>
      <c r="I89" s="62"/>
      <c r="J89" s="62"/>
      <c r="K89" s="62"/>
      <c r="L89" s="67"/>
      <c r="O89" s="24">
        <f>IF(Q89&lt;&gt;"",1+COUNTIF(O86:O88,"1")+COUNTIF(O86:O88,"2")+COUNTIF(O86:O88,"3"),"")</f>
        <v>4</v>
      </c>
      <c r="P89" s="25" t="str">
        <f t="shared" si="6"/>
        <v>LUGAR</v>
      </c>
      <c r="Q89" s="26" t="str">
        <f>IF(Q87&lt;&gt;"",IF(G91=Q87,G93,IF(G93=Q87,G91,IF(G111=Q87,G113,IF(G113=Q87,G111)))),"")</f>
        <v>SAMUEL LEON DE PAULA GUSMÃO</v>
      </c>
      <c r="R89" s="26" t="str">
        <f>IF(Q89="","",VLOOKUP(Q89,LISTAS!$F$5:$H$301,2,0))</f>
        <v>COLÉGIO ARBOS - SANTO ANDRÉ</v>
      </c>
      <c r="S89" s="26">
        <f>IF(Q89="","",VLOOKUP(Q89,LISTAS!$F$5:$I$301,4,0))</f>
        <v>0</v>
      </c>
      <c r="T89" s="26">
        <f t="shared" si="7"/>
        <v>50</v>
      </c>
      <c r="U89" s="26">
        <f t="shared" si="8"/>
        <v>50</v>
      </c>
    </row>
    <row r="90" spans="2:21" ht="18" customHeight="1" thickBot="1" x14ac:dyDescent="0.3">
      <c r="B90" s="60"/>
      <c r="C90" s="74"/>
      <c r="D90" s="74"/>
      <c r="E90" s="76"/>
      <c r="F90" s="74"/>
      <c r="G90" s="74"/>
      <c r="H90" s="23"/>
      <c r="I90" s="23"/>
      <c r="J90" s="23"/>
      <c r="K90" s="23"/>
      <c r="L90" s="27"/>
      <c r="O90" s="24">
        <f>IF(Q90&lt;&gt;"",1+COUNTIF(O86:O89,"1")+COUNTIF(O86:O89,"2")+COUNTIF(O86:O89,"3")+COUNTIF(O86:O89,"4"),"")</f>
        <v>5</v>
      </c>
      <c r="P90" s="25" t="str">
        <f t="shared" si="6"/>
        <v>LUGAR</v>
      </c>
      <c r="Q90" s="26">
        <f>IF(Q86&lt;&gt;"",IF(C86=Q86,C88,IF(C88=Q86,C86,IF(C96=Q86,C98,IF(C98=Q86,C96,IF(C106=Q86,C108,IF(C108=Q86,C106,IF(C116=Q86,C118,IF(C118=Q86,C116)))))))),"")</f>
        <v>0</v>
      </c>
      <c r="R90" s="26" t="e">
        <f>IF(Q90="","",VLOOKUP(Q90,LISTAS!$F$5:$H$301,2,0))</f>
        <v>#N/A</v>
      </c>
      <c r="S90" s="26" t="e">
        <f>IF(Q90="","",VLOOKUP(Q90,LISTAS!$F$5:$I$301,4,0))</f>
        <v>#N/A</v>
      </c>
      <c r="T90" s="26">
        <f t="shared" si="7"/>
        <v>45</v>
      </c>
      <c r="U90" s="26">
        <f t="shared" si="8"/>
        <v>45</v>
      </c>
    </row>
    <row r="91" spans="2:21" ht="18" customHeight="1" x14ac:dyDescent="0.25">
      <c r="B91" s="60"/>
      <c r="C91" s="74"/>
      <c r="D91" s="74"/>
      <c r="E91" s="76"/>
      <c r="F91" s="74"/>
      <c r="G91" s="72" t="str">
        <f>IF(D86&lt;&gt;"",IF(D88&lt;&gt;"",IF(D86=D88,"",IF(D86&gt;D88,C86,C88)),""),"")</f>
        <v xml:space="preserve">MIGUEL ALEGRIA </v>
      </c>
      <c r="H91" s="131">
        <v>1</v>
      </c>
      <c r="I91" s="62">
        <f>IF(H91&lt;&gt;"",H91,"")</f>
        <v>1</v>
      </c>
      <c r="J91" s="62" t="str">
        <f>IF(H91&lt;&gt;"",IF(G91="","",G91),"")</f>
        <v xml:space="preserve">MIGUEL ALEGRIA </v>
      </c>
      <c r="K91" s="62">
        <f>IF(I91&lt;&gt;"",IF(I93&lt;&gt;"",SMALL(I91:J93,1),""),"")</f>
        <v>0</v>
      </c>
      <c r="L91" s="67"/>
      <c r="O91" s="24">
        <f>IF(Q91&lt;&gt;"",1+COUNTIF(O86:O90,"1")+COUNTIF(O86:O90,"2")+COUNTIF(O86:O90,"3")+COUNTIF(O86:O90,"4")+COUNTIF(O86:O90,"5"),"")</f>
        <v>6</v>
      </c>
      <c r="P91" s="25" t="str">
        <f t="shared" si="6"/>
        <v>LUGAR</v>
      </c>
      <c r="Q91" s="26">
        <f>IF(Q87&lt;&gt;"",IF(C86=Q87,C88,IF(C88=Q87,C86,IF(C96=Q87,C98,IF(C98=Q87,C96,IF(C106=Q87,C108,IF(C108=Q87,C106,IF(C116=Q87,C118,IF(C118=Q87,C116)))))))),"")</f>
        <v>0</v>
      </c>
      <c r="R91" s="26" t="e">
        <f>IF(Q91="","",VLOOKUP(Q91,LISTAS!$F$5:$H$301,2,0))</f>
        <v>#N/A</v>
      </c>
      <c r="S91" s="26" t="e">
        <f>IF(Q91="","",VLOOKUP(Q91,LISTAS!$F$5:$I$301,4,0))</f>
        <v>#N/A</v>
      </c>
      <c r="T91" s="26">
        <f t="shared" si="7"/>
        <v>40</v>
      </c>
      <c r="U91" s="26">
        <f t="shared" si="8"/>
        <v>40</v>
      </c>
    </row>
    <row r="92" spans="2:21" ht="18" customHeight="1" thickBot="1" x14ac:dyDescent="0.3">
      <c r="B92" s="60"/>
      <c r="C92" s="74"/>
      <c r="D92" s="74"/>
      <c r="E92" s="76"/>
      <c r="F92" s="74"/>
      <c r="G92" s="73" t="str">
        <f>IF(G91="","",VLOOKUP(G91,LISTAS!$F$5:$H$301,2,0))</f>
        <v>LICEU JARDIM</v>
      </c>
      <c r="H92" s="132"/>
      <c r="I92" s="62"/>
      <c r="J92" s="62"/>
      <c r="K92" s="62"/>
      <c r="L92" s="67"/>
      <c r="O92" s="24">
        <f>IF(Q92&lt;&gt;"",1+COUNTIF(O86:O91,"1")+COUNTIF(O86:O91,"2")+COUNTIF(O86:O91,"3")+COUNTIF(O86:O91,"4")+COUNTIF(O86:O91,"5")+COUNTIF(O86:O91,"6"),"")</f>
        <v>7</v>
      </c>
      <c r="P92" s="25" t="str">
        <f t="shared" si="6"/>
        <v>LUGAR</v>
      </c>
      <c r="Q92" s="26">
        <f>IF(Q88&lt;&gt;"",IF(C86=Q88,C88,IF(C88=Q88,C86,IF(C96=Q88,C98,IF(C98=Q88,C96,IF(C106=Q88,C108,IF(C108=Q88,C106,IF(C116=Q88,C118,IF(C118=Q88,C116)))))))),"")</f>
        <v>0</v>
      </c>
      <c r="R92" s="26" t="e">
        <f>IF(Q92="","",VLOOKUP(Q92,LISTAS!$F$5:$H$301,2,0))</f>
        <v>#N/A</v>
      </c>
      <c r="S92" s="26" t="e">
        <f>IF(Q92="","",VLOOKUP(Q92,LISTAS!$F$5:$I$301,4,0))</f>
        <v>#N/A</v>
      </c>
      <c r="T92" s="26">
        <f t="shared" si="7"/>
        <v>35</v>
      </c>
      <c r="U92" s="26">
        <f t="shared" si="8"/>
        <v>35</v>
      </c>
    </row>
    <row r="93" spans="2:21" ht="18" customHeight="1" x14ac:dyDescent="0.25">
      <c r="B93" s="60"/>
      <c r="C93" s="74"/>
      <c r="D93" s="74"/>
      <c r="E93" s="76"/>
      <c r="F93" s="77"/>
      <c r="G93" s="72" t="str">
        <f>IF(D96&lt;&gt;"",IF(D98&lt;&gt;"",IF(D96=D98,"",IF(D96&gt;D98,C96,C98)),""),"")</f>
        <v>LORENZO MARTINEZ</v>
      </c>
      <c r="H93" s="131">
        <v>0</v>
      </c>
      <c r="I93" s="63">
        <f>IF(H93&lt;&gt;"",H93,"")</f>
        <v>0</v>
      </c>
      <c r="J93" s="62" t="str">
        <f>IF(H93&lt;&gt;"",IF(G93="","",G93),"")</f>
        <v>LORENZO MARTINEZ</v>
      </c>
      <c r="K93" s="62" t="str">
        <f>VLOOKUP(K91,I91:J93,2,0)</f>
        <v>LORENZO MARTINEZ</v>
      </c>
      <c r="L93" s="67"/>
      <c r="N93" s="19"/>
      <c r="O93" s="24">
        <f>IF(Q93&lt;&gt;"",1+COUNTIF(O86:O92,"1")+COUNTIF(O86:O92,"2")+COUNTIF(O86:O92,"3")+COUNTIF(O86:O92,"4")+COUNTIF(O86:O92,"5")+COUNTIF(O86:O92,"6")+COUNTIF(O86:O92,"7"),"")</f>
        <v>8</v>
      </c>
      <c r="P93" s="25" t="str">
        <f t="shared" si="6"/>
        <v>LUGAR</v>
      </c>
      <c r="Q93" s="26">
        <f>IF(Q89&lt;&gt;"",IF(C86=Q89,C88,IF(C88=Q89,C86,IF(C96=Q89,C98,IF(C98=Q89,C96,IF(C106=Q89,C108,IF(C108=Q89,C106,IF(C116=Q89,C118,IF(C118=Q89,C116)))))))),"")</f>
        <v>0</v>
      </c>
      <c r="R93" s="26" t="e">
        <f>IF(Q93="","",VLOOKUP(Q93,LISTAS!$F$5:$H$301,2,0))</f>
        <v>#N/A</v>
      </c>
      <c r="S93" s="26" t="e">
        <f>IF(Q93="","",VLOOKUP(Q93,LISTAS!$F$5:$I$301,4,0))</f>
        <v>#N/A</v>
      </c>
      <c r="T93" s="26">
        <f t="shared" si="7"/>
        <v>30</v>
      </c>
      <c r="U93" s="26">
        <f t="shared" si="8"/>
        <v>30</v>
      </c>
    </row>
    <row r="94" spans="2:21" ht="18" customHeight="1" thickBot="1" x14ac:dyDescent="0.3">
      <c r="B94" s="60"/>
      <c r="C94" s="74"/>
      <c r="D94" s="74"/>
      <c r="E94" s="76"/>
      <c r="F94" s="74"/>
      <c r="G94" s="73" t="str">
        <f>IF(G93="","",VLOOKUP(G93,LISTAS!$F$5:$H$301,2,0))</f>
        <v>LICEU JARDIM</v>
      </c>
      <c r="H94" s="132"/>
      <c r="I94" s="64"/>
      <c r="J94" s="62"/>
      <c r="K94" s="62"/>
      <c r="L94" s="67"/>
      <c r="N94" s="19"/>
      <c r="O94" s="24" t="str">
        <f>IF(Q94&lt;&gt;"",1+COUNTIF(O86:O93,"1")+COUNTIF(O86:O93,"2")+COUNTIF(O86:O93,"3")+COUNTIF(O86:O93,"4")+COUNTIF(O86:O93,"5")+COUNTIF(O86:O93,"6")+COUNTIF(O86:O93,"7")+COUNTIF(O86:O93,"8"),"")</f>
        <v/>
      </c>
      <c r="P94" s="25" t="str">
        <f t="shared" si="6"/>
        <v/>
      </c>
      <c r="Q94" s="26"/>
      <c r="R94" s="26" t="str">
        <f>IF(Q94="","",VLOOKUP(Q94,LISTAS!$F$5:$H$301,2,0))</f>
        <v/>
      </c>
      <c r="S94" s="26" t="str">
        <f>IF(Q94="","",VLOOKUP(Q94,LISTAS!$F$5:$I$301,4,0))</f>
        <v/>
      </c>
      <c r="T94" s="26" t="str">
        <f t="shared" si="7"/>
        <v/>
      </c>
      <c r="U94" s="26" t="str">
        <f t="shared" si="8"/>
        <v/>
      </c>
    </row>
    <row r="95" spans="2:21" ht="18" customHeight="1" thickBot="1" x14ac:dyDescent="0.3">
      <c r="B95" s="60"/>
      <c r="C95" s="74"/>
      <c r="D95" s="74"/>
      <c r="E95" s="76"/>
      <c r="F95" s="74"/>
      <c r="G95" s="23"/>
      <c r="H95" s="23"/>
      <c r="I95" s="76"/>
      <c r="J95" s="74"/>
      <c r="K95" s="74"/>
      <c r="L95" s="27"/>
      <c r="M95" s="16"/>
      <c r="O95" s="24" t="str">
        <f>IF(Q95&lt;&gt;"",1+COUNTIF(O86:O94,"1")+COUNTIF(O86:O94,"2")+COUNTIF(O86:O94,"3")+COUNTIF(O86:O94,"4")+COUNTIF(O86:O94,"5")+COUNTIF(O86:O94,"6")+COUNTIF(O86:O94,"7")+COUNTIF(O86:O94,"8")+COUNTIF(O86:O94,"9"),"")</f>
        <v/>
      </c>
      <c r="P95" s="25" t="str">
        <f t="shared" si="6"/>
        <v/>
      </c>
      <c r="Q95" s="26"/>
      <c r="R95" s="26" t="str">
        <f>IF(Q95="","",VLOOKUP(Q95,LISTAS!$F$5:$H$301,2,0))</f>
        <v/>
      </c>
      <c r="S95" s="26" t="str">
        <f>IF(Q95="","",VLOOKUP(Q95,LISTAS!$F$5:$I$301,4,0))</f>
        <v/>
      </c>
      <c r="T95" s="26" t="str">
        <f t="shared" si="7"/>
        <v/>
      </c>
      <c r="U95" s="26" t="str">
        <f t="shared" si="8"/>
        <v/>
      </c>
    </row>
    <row r="96" spans="2:21" ht="18" customHeight="1" x14ac:dyDescent="0.25">
      <c r="B96" s="133">
        <v>20</v>
      </c>
      <c r="C96" s="72" t="s">
        <v>139</v>
      </c>
      <c r="D96" s="131">
        <v>1</v>
      </c>
      <c r="E96" s="65">
        <f>IF(D96&lt;&gt;"",D96,"")</f>
        <v>1</v>
      </c>
      <c r="F96" s="62" t="str">
        <f>IF(D96&lt;&gt;"",IF(C96="","",C96),"")</f>
        <v>LORENZO MARTINEZ</v>
      </c>
      <c r="G96" s="62">
        <f>IF(E96&lt;&gt;"",IF(E98&lt;&gt;"",SMALL(E96:F98,1),""),"")</f>
        <v>0</v>
      </c>
      <c r="H96" s="23"/>
      <c r="I96" s="28"/>
      <c r="J96" s="23"/>
      <c r="K96" s="23"/>
      <c r="L96" s="27"/>
      <c r="M96" s="16"/>
      <c r="O96" s="24" t="str">
        <f>IF(Q96&lt;&gt;"",1+COUNTIF(O86:O95,"1")+COUNTIF(O86:O95,"2")+COUNTIF(O86:O95,"3")+COUNTIF(O86:O95,"4")+COUNTIF(O86:O95,"5")+COUNTIF(O86:O95,"6")+COUNTIF(O86:O95,"7")+COUNTIF(O86:O95,"8")+COUNTIF(O86:O95,"9")+COUNTIF(O86:O95,"10"),"")</f>
        <v/>
      </c>
      <c r="P96" s="25" t="str">
        <f t="shared" si="6"/>
        <v/>
      </c>
      <c r="Q96" s="26"/>
      <c r="R96" s="26" t="str">
        <f>IF(Q96="","",VLOOKUP(Q96,LISTAS!$F$5:$H$301,2,0))</f>
        <v/>
      </c>
      <c r="S96" s="26" t="str">
        <f>IF(Q96="","",VLOOKUP(Q96,LISTAS!$F$5:$I$301,4,0))</f>
        <v/>
      </c>
      <c r="T96" s="26" t="str">
        <f t="shared" si="7"/>
        <v/>
      </c>
      <c r="U96" s="26" t="str">
        <f t="shared" si="8"/>
        <v/>
      </c>
    </row>
    <row r="97" spans="2:21" ht="18" customHeight="1" thickBot="1" x14ac:dyDescent="0.3">
      <c r="B97" s="133"/>
      <c r="C97" s="73" t="str">
        <f>IF(C96="","",VLOOKUP(C96,LISTAS!$F$5:$H$301,2,0))</f>
        <v>LICEU JARDIM</v>
      </c>
      <c r="D97" s="132"/>
      <c r="E97" s="66"/>
      <c r="F97" s="62"/>
      <c r="G97" s="62"/>
      <c r="H97" s="23"/>
      <c r="I97" s="28"/>
      <c r="J97" s="23"/>
      <c r="K97" s="23"/>
      <c r="L97" s="27"/>
      <c r="M97" s="16"/>
      <c r="O97" s="24" t="str">
        <f>IF(Q97&lt;&gt;"",1+COUNTIF(O86:O96,"1")+COUNTIF(O86:O96,"2")+COUNTIF(O86:O96,"3")+COUNTIF(O86:O96,"4")+COUNTIF(O86:O96,"5")+COUNTIF(O86:O96,"6")+COUNTIF(O86:O96,"7")+COUNTIF(O86:O96,"8")+COUNTIF(O86:O96,"9")+COUNTIF(O86:O96,"10")+COUNTIF(O86:O96,"11"),"")</f>
        <v/>
      </c>
      <c r="P97" s="25" t="str">
        <f t="shared" si="6"/>
        <v/>
      </c>
      <c r="Q97" s="26"/>
      <c r="R97" s="26" t="str">
        <f>IF(Q97="","",VLOOKUP(Q97,LISTAS!$F$5:$H$301,2,0))</f>
        <v/>
      </c>
      <c r="S97" s="26" t="str">
        <f>IF(Q97="","",VLOOKUP(Q97,LISTAS!$F$5:$I$301,4,0))</f>
        <v/>
      </c>
      <c r="T97" s="26" t="str">
        <f t="shared" si="7"/>
        <v/>
      </c>
      <c r="U97" s="26" t="str">
        <f t="shared" si="8"/>
        <v/>
      </c>
    </row>
    <row r="98" spans="2:21" ht="18" customHeight="1" x14ac:dyDescent="0.25">
      <c r="B98" s="133">
        <v>21</v>
      </c>
      <c r="C98" s="72"/>
      <c r="D98" s="131">
        <v>0</v>
      </c>
      <c r="E98" s="66">
        <f>IF(D98&lt;&gt;"",D98,"")</f>
        <v>0</v>
      </c>
      <c r="F98" s="62" t="str">
        <f>IF(D98&lt;&gt;"",IF(C98="","",C98),"")</f>
        <v/>
      </c>
      <c r="G98" s="62" t="str">
        <f>VLOOKUP(G96,E96:F98,2,0)</f>
        <v/>
      </c>
      <c r="H98" s="23"/>
      <c r="I98" s="28"/>
      <c r="J98" s="23"/>
      <c r="K98" s="23"/>
      <c r="L98" s="27"/>
      <c r="M98" s="16"/>
      <c r="O98" s="24" t="str">
        <f>IF(Q98&lt;&gt;"",1+COUNTIF(O86:O97,"1")+COUNTIF(O86:O97,"2")+COUNTIF(O86:O97,"3")+COUNTIF(O86:O97,"4")+COUNTIF(O86:O97,"5")+COUNTIF(O86:O97,"6")+COUNTIF(O86:O97,"7")+COUNTIF(O86:O97,"8")+COUNTIF(O86:O97,"9")+COUNTIF(O86:O97,"10")+COUNTIF(O86:O97,"11")+COUNTIF(O86:O97,"12"),"")</f>
        <v/>
      </c>
      <c r="P98" s="25" t="str">
        <f t="shared" si="6"/>
        <v/>
      </c>
      <c r="Q98" s="26"/>
      <c r="R98" s="26" t="str">
        <f>IF(Q98="","",VLOOKUP(Q98,LISTAS!$F$5:$H$301,2,0))</f>
        <v/>
      </c>
      <c r="S98" s="26" t="str">
        <f>IF(Q98="","",VLOOKUP(Q98,LISTAS!$F$5:$I$301,4,0))</f>
        <v/>
      </c>
      <c r="T98" s="26" t="str">
        <f t="shared" si="7"/>
        <v/>
      </c>
      <c r="U98" s="26" t="str">
        <f t="shared" si="8"/>
        <v/>
      </c>
    </row>
    <row r="99" spans="2:21" ht="18" customHeight="1" thickBot="1" x14ac:dyDescent="0.3">
      <c r="B99" s="133"/>
      <c r="C99" s="73" t="str">
        <f>IF(C98="","",VLOOKUP(C98,LISTAS!$F$5:$H$301,2,0))</f>
        <v/>
      </c>
      <c r="D99" s="132"/>
      <c r="E99" s="62"/>
      <c r="F99" s="62"/>
      <c r="G99" s="62"/>
      <c r="H99" s="23"/>
      <c r="I99" s="28"/>
      <c r="J99" s="23"/>
      <c r="K99" s="23"/>
      <c r="L99" s="27"/>
      <c r="N99" s="19"/>
      <c r="O99" s="24" t="str">
        <f>IF(Q99&lt;&gt;"",1+COUNTIF(O86:O98,"1")+COUNTIF(O86:O98,"2")+COUNTIF(O86:O98,"3")+COUNTIF(O86:O98,"4")+COUNTIF(O86:O98,"5")+COUNTIF(O86:O98,"6")+COUNTIF(O86:O98,"7")+COUNTIF(O86:O98,"8")+COUNTIF(O86:O98,"9")+COUNTIF(O86:O98,"10")+COUNTIF(O86:O98,"11")+COUNTIF(O86:O98,"12")+COUNTIF(O86:O98,"13"),"")</f>
        <v/>
      </c>
      <c r="P99" s="25" t="str">
        <f t="shared" si="6"/>
        <v/>
      </c>
      <c r="Q99" s="26"/>
      <c r="R99" s="26" t="str">
        <f>IF(Q99="","",VLOOKUP(Q99,LISTAS!$F$5:$H$301,2,0))</f>
        <v/>
      </c>
      <c r="S99" s="26" t="str">
        <f>IF(Q99="","",VLOOKUP(Q99,LISTAS!$F$5:$I$301,4,0))</f>
        <v/>
      </c>
      <c r="T99" s="26" t="str">
        <f t="shared" si="7"/>
        <v/>
      </c>
      <c r="U99" s="26" t="str">
        <f t="shared" si="8"/>
        <v/>
      </c>
    </row>
    <row r="100" spans="2:21" ht="18" customHeight="1" thickBot="1" x14ac:dyDescent="0.3">
      <c r="B100" s="60"/>
      <c r="C100" s="74"/>
      <c r="D100" s="74"/>
      <c r="E100" s="74"/>
      <c r="F100" s="74"/>
      <c r="G100" s="74"/>
      <c r="H100" s="74"/>
      <c r="I100" s="76"/>
      <c r="J100" s="74"/>
      <c r="K100" s="23"/>
      <c r="L100" s="27"/>
      <c r="O100" s="24" t="str">
        <f>IF(Q100&lt;&gt;"",1+COUNTIF(O86:O99,"1")+COUNTIF(O86:O99,"2")+COUNTIF(O86:O99,"3")+COUNTIF(O86:O99,"4")+COUNTIF(O86:O99,"5")+COUNTIF(O86:O99,"6")+COUNTIF(O86:O99,"7")+COUNTIF(O86:O99,"8")+COUNTIF(O86:O99,"9")+COUNTIF(O86:O99,"10")+COUNTIF(O86:O99,"11")+COUNTIF(O86:O99,"12")+COUNTIF(O86:O99,"13")+COUNTIF(O86:O99,"14"),"")</f>
        <v/>
      </c>
      <c r="P100" s="25" t="str">
        <f t="shared" si="6"/>
        <v/>
      </c>
      <c r="Q100" s="26"/>
      <c r="R100" s="26" t="str">
        <f>IF(Q100="","",VLOOKUP(Q100,LISTAS!$F$5:$H$301,2,0))</f>
        <v/>
      </c>
      <c r="S100" s="26" t="str">
        <f>IF(Q100="","",VLOOKUP(Q100,LISTAS!$F$5:$I$301,4,0))</f>
        <v/>
      </c>
      <c r="T100" s="26" t="str">
        <f t="shared" si="7"/>
        <v/>
      </c>
      <c r="U100" s="26" t="str">
        <f t="shared" si="8"/>
        <v/>
      </c>
    </row>
    <row r="101" spans="2:21" ht="18" customHeight="1" x14ac:dyDescent="0.25">
      <c r="B101" s="60"/>
      <c r="C101" s="74"/>
      <c r="D101" s="74"/>
      <c r="E101" s="74"/>
      <c r="F101" s="74"/>
      <c r="G101" s="74"/>
      <c r="H101" s="74"/>
      <c r="I101" s="76"/>
      <c r="J101" s="74"/>
      <c r="K101" s="72" t="str">
        <f>IF(H91&lt;&gt;"",IF(H93&lt;&gt;"",IF(H91=H93,"",IF(H91&gt;H93,G91,G93)),""),"")</f>
        <v xml:space="preserve">MIGUEL ALEGRIA </v>
      </c>
      <c r="L101" s="131">
        <v>1</v>
      </c>
      <c r="O101" s="24" t="str">
        <f>IF(Q101&lt;&gt;"",1+COUNTIF(O86:O100,"1")+COUNTIF(O86:O100,"2")+COUNTIF(O86:O100,"3")+COUNTIF(O86:O100,"4")+COUNTIF(O86:O100,"5")+COUNTIF(O86:O100,"6")+COUNTIF(O86:O100,"7")+COUNTIF(O86:O100,"8")+COUNTIF(O86:O100,"9")+COUNTIF(O86:O100,"10")+COUNTIF(O86:O100,"11")+COUNTIF(O86:O100,"12")+COUNTIF(O86:O100,"13")+COUNTIF(O86:O100,"14")+COUNTIF(O86:O100,"15"),"")</f>
        <v/>
      </c>
      <c r="P101" s="25" t="str">
        <f t="shared" si="6"/>
        <v/>
      </c>
      <c r="Q101" s="26"/>
      <c r="R101" s="26" t="str">
        <f>IF(Q101="","",VLOOKUP(Q101,LISTAS!$F$5:$H$301,2,0))</f>
        <v/>
      </c>
      <c r="S101" s="26" t="str">
        <f>IF(Q101="","",VLOOKUP(Q101,LISTAS!$F$5:$I$301,4,0))</f>
        <v/>
      </c>
      <c r="T101" s="26" t="str">
        <f t="shared" si="7"/>
        <v/>
      </c>
      <c r="U101" s="26" t="str">
        <f t="shared" si="8"/>
        <v/>
      </c>
    </row>
    <row r="102" spans="2:21" ht="18" customHeight="1" thickBot="1" x14ac:dyDescent="0.3">
      <c r="B102" s="60"/>
      <c r="C102" s="74"/>
      <c r="D102" s="74"/>
      <c r="E102" s="74"/>
      <c r="F102" s="74"/>
      <c r="G102" s="74"/>
      <c r="H102" s="74"/>
      <c r="I102" s="76"/>
      <c r="J102" s="74"/>
      <c r="K102" s="73" t="str">
        <f>IF(K101="","",VLOOKUP(K101,LISTAS!$F$5:$H$301,2,0))</f>
        <v>LICEU JARDIM</v>
      </c>
      <c r="L102" s="132"/>
      <c r="O102" s="24"/>
      <c r="P102" s="25"/>
      <c r="Q102" s="26"/>
      <c r="R102" s="26" t="str">
        <f>IF(Q102="","",VLOOKUP(Q102,LISTAS!$F$5:$H$301,2,0))</f>
        <v/>
      </c>
      <c r="S102" s="26" t="str">
        <f>IF(Q102="","",VLOOKUP(Q102,LISTAS!$F$5:$I$301,4,0))</f>
        <v/>
      </c>
      <c r="T102" s="26"/>
      <c r="U102" s="26"/>
    </row>
    <row r="103" spans="2:21" ht="18" customHeight="1" x14ac:dyDescent="0.25">
      <c r="B103" s="60"/>
      <c r="C103" s="74"/>
      <c r="D103" s="74"/>
      <c r="E103" s="74"/>
      <c r="F103" s="74"/>
      <c r="G103" s="74"/>
      <c r="H103" s="74"/>
      <c r="I103" s="76"/>
      <c r="J103" s="77"/>
      <c r="K103" s="72" t="str">
        <f>IF(H111&lt;&gt;"",IF(H113&lt;&gt;"",IF(H111=H113,"",IF(H111&gt;H113,G111,G113)),""),"")</f>
        <v>FELIPE POEPCKE RIBEIRO PRIOR</v>
      </c>
      <c r="L103" s="131">
        <v>0</v>
      </c>
      <c r="O103" s="24"/>
      <c r="P103" s="25"/>
      <c r="Q103" s="26"/>
      <c r="R103" s="26" t="str">
        <f>IF(Q103="","",VLOOKUP(Q103,LISTAS!$F$5:$H$301,2,0))</f>
        <v/>
      </c>
      <c r="S103" s="26" t="str">
        <f>IF(Q103="","",VLOOKUP(Q103,LISTAS!$F$5:$I$301,4,0))</f>
        <v/>
      </c>
      <c r="T103" s="26"/>
      <c r="U103" s="26"/>
    </row>
    <row r="104" spans="2:21" ht="18" customHeight="1" thickBot="1" x14ac:dyDescent="0.3">
      <c r="B104" s="60"/>
      <c r="C104" s="74"/>
      <c r="D104" s="74"/>
      <c r="E104" s="74"/>
      <c r="F104" s="74"/>
      <c r="G104" s="74"/>
      <c r="H104" s="74"/>
      <c r="I104" s="76"/>
      <c r="J104" s="74"/>
      <c r="K104" s="73" t="str">
        <f>IF(K103="","",VLOOKUP(K103,LISTAS!$F$5:$H$301,2,0))</f>
        <v>COLÉGIO ARBOS - SÃO CAETANO DO SUL</v>
      </c>
      <c r="L104" s="132"/>
      <c r="O104" s="24"/>
      <c r="P104" s="25"/>
      <c r="Q104" s="26"/>
      <c r="R104" s="26" t="str">
        <f>IF(Q104="","",VLOOKUP(Q104,LISTAS!$F$5:$H$301,2,0))</f>
        <v/>
      </c>
      <c r="S104" s="26" t="str">
        <f>IF(Q104="","",VLOOKUP(Q104,LISTAS!$F$5:$I$301,4,0))</f>
        <v/>
      </c>
      <c r="T104" s="26"/>
      <c r="U104" s="26"/>
    </row>
    <row r="105" spans="2:21" ht="18" customHeight="1" thickBot="1" x14ac:dyDescent="0.3">
      <c r="B105" s="60"/>
      <c r="C105" s="74"/>
      <c r="D105" s="74"/>
      <c r="E105" s="74"/>
      <c r="F105" s="74"/>
      <c r="G105" s="74"/>
      <c r="H105" s="74"/>
      <c r="I105" s="76"/>
      <c r="J105" s="74"/>
      <c r="K105" s="23"/>
      <c r="L105" s="27"/>
      <c r="O105" s="24"/>
      <c r="P105" s="25"/>
      <c r="Q105" s="26"/>
      <c r="R105" s="26" t="str">
        <f>IF(Q105="","",VLOOKUP(Q105,LISTAS!$F$5:$H$301,2,0))</f>
        <v/>
      </c>
      <c r="S105" s="26" t="str">
        <f>IF(Q105="","",VLOOKUP(Q105,LISTAS!$F$5:$I$301,4,0))</f>
        <v/>
      </c>
      <c r="T105" s="26"/>
      <c r="U105" s="26"/>
    </row>
    <row r="106" spans="2:21" ht="18" customHeight="1" x14ac:dyDescent="0.25">
      <c r="B106" s="133">
        <v>19</v>
      </c>
      <c r="C106" s="72" t="s">
        <v>90</v>
      </c>
      <c r="D106" s="131">
        <v>1</v>
      </c>
      <c r="E106" s="62">
        <f>IF(D106&lt;&gt;"",D106,"")</f>
        <v>1</v>
      </c>
      <c r="F106" s="62" t="str">
        <f>IF(D106&lt;&gt;"",IF(C106="","",C106),"")</f>
        <v>FELIPE POEPCKE RIBEIRO PRIOR</v>
      </c>
      <c r="G106" s="62">
        <f>IF(E106&lt;&gt;"",IF(E108&lt;&gt;"",SMALL(E106:F108,1),""),"")</f>
        <v>0</v>
      </c>
      <c r="H106" s="62"/>
      <c r="I106" s="28"/>
      <c r="J106" s="23"/>
      <c r="K106" s="23"/>
      <c r="L106" s="27"/>
      <c r="O106" s="24"/>
      <c r="P106" s="25"/>
      <c r="Q106" s="26"/>
      <c r="R106" s="26" t="str">
        <f>IF(Q106="","",VLOOKUP(Q106,LISTAS!$F$5:$H$301,2,0))</f>
        <v/>
      </c>
      <c r="S106" s="26" t="str">
        <f>IF(Q106="","",VLOOKUP(Q106,LISTAS!$F$5:$I$301,4,0))</f>
        <v/>
      </c>
      <c r="T106" s="26"/>
      <c r="U106" s="26"/>
    </row>
    <row r="107" spans="2:21" ht="18" customHeight="1" thickBot="1" x14ac:dyDescent="0.3">
      <c r="B107" s="133"/>
      <c r="C107" s="73" t="str">
        <f>IF(C106="","",VLOOKUP(C106,LISTAS!$F$5:$H$301,2,0))</f>
        <v>COLÉGIO ARBOS - SÃO CAETANO DO SUL</v>
      </c>
      <c r="D107" s="132"/>
      <c r="E107" s="62"/>
      <c r="F107" s="62"/>
      <c r="G107" s="62"/>
      <c r="H107" s="62"/>
      <c r="I107" s="28"/>
      <c r="J107" s="23"/>
      <c r="K107" s="23"/>
      <c r="L107" s="27"/>
      <c r="O107" s="24"/>
      <c r="P107" s="25"/>
      <c r="Q107" s="26"/>
      <c r="R107" s="26" t="str">
        <f>IF(Q107="","",VLOOKUP(Q107,LISTAS!$F$5:$H$301,2,0))</f>
        <v/>
      </c>
      <c r="S107" s="26" t="str">
        <f>IF(Q107="","",VLOOKUP(Q107,LISTAS!$F$5:$I$301,4,0))</f>
        <v/>
      </c>
      <c r="T107" s="26"/>
      <c r="U107" s="26"/>
    </row>
    <row r="108" spans="2:21" ht="18" customHeight="1" x14ac:dyDescent="0.25">
      <c r="B108" s="133">
        <v>22</v>
      </c>
      <c r="C108" s="72"/>
      <c r="D108" s="131">
        <v>0</v>
      </c>
      <c r="E108" s="63">
        <f>IF(D108&lt;&gt;"",D108,"")</f>
        <v>0</v>
      </c>
      <c r="F108" s="62" t="str">
        <f>IF(D108&lt;&gt;"",IF(C108="","",C108),"")</f>
        <v/>
      </c>
      <c r="G108" s="62" t="str">
        <f>VLOOKUP(G106,E106:F108,2,0)</f>
        <v/>
      </c>
      <c r="H108" s="62"/>
      <c r="I108" s="28"/>
      <c r="J108" s="23"/>
      <c r="K108" s="23"/>
      <c r="L108" s="27"/>
      <c r="O108" s="24"/>
      <c r="P108" s="25"/>
      <c r="Q108" s="26"/>
      <c r="R108" s="26" t="str">
        <f>IF(Q108="","",VLOOKUP(Q108,LISTAS!$F$5:$H$301,2,0))</f>
        <v/>
      </c>
      <c r="S108" s="26" t="str">
        <f>IF(Q108="","",VLOOKUP(Q108,LISTAS!$F$5:$I$301,4,0))</f>
        <v/>
      </c>
      <c r="T108" s="26"/>
      <c r="U108" s="26"/>
    </row>
    <row r="109" spans="2:21" ht="18" customHeight="1" thickBot="1" x14ac:dyDescent="0.3">
      <c r="B109" s="133"/>
      <c r="C109" s="73" t="str">
        <f>IF(C108="","",VLOOKUP(C108,LISTAS!$F$5:$H$301,2,0))</f>
        <v/>
      </c>
      <c r="D109" s="132"/>
      <c r="E109" s="64"/>
      <c r="F109" s="62"/>
      <c r="G109" s="62"/>
      <c r="H109" s="62"/>
      <c r="I109" s="28"/>
      <c r="J109" s="23"/>
      <c r="K109" s="23"/>
      <c r="L109" s="27"/>
      <c r="O109" s="24"/>
      <c r="P109" s="25"/>
      <c r="Q109" s="26"/>
      <c r="R109" s="26" t="str">
        <f>IF(Q109="","",VLOOKUP(Q109,LISTAS!$F$5:$H$301,2,0))</f>
        <v/>
      </c>
      <c r="S109" s="26" t="str">
        <f>IF(Q109="","",VLOOKUP(Q109,LISTAS!$F$5:$I$301,4,0))</f>
        <v/>
      </c>
      <c r="T109" s="26"/>
      <c r="U109" s="26"/>
    </row>
    <row r="110" spans="2:21" ht="18" customHeight="1" thickBot="1" x14ac:dyDescent="0.3">
      <c r="B110" s="60"/>
      <c r="C110" s="74"/>
      <c r="D110" s="74"/>
      <c r="E110" s="76"/>
      <c r="F110" s="74"/>
      <c r="G110" s="23"/>
      <c r="H110" s="23"/>
      <c r="I110" s="28"/>
      <c r="J110" s="23"/>
      <c r="K110" s="23"/>
      <c r="L110" s="27"/>
      <c r="O110" s="24"/>
      <c r="P110" s="25"/>
      <c r="Q110" s="26"/>
      <c r="R110" s="26" t="str">
        <f>IF(Q110="","",VLOOKUP(Q110,LISTAS!$F$5:$H$301,2,0))</f>
        <v/>
      </c>
      <c r="S110" s="26" t="str">
        <f>IF(Q110="","",VLOOKUP(Q110,LISTAS!$F$5:$I$301,4,0))</f>
        <v/>
      </c>
      <c r="T110" s="26"/>
      <c r="U110" s="26"/>
    </row>
    <row r="111" spans="2:21" ht="18" customHeight="1" x14ac:dyDescent="0.25">
      <c r="B111" s="60"/>
      <c r="C111" s="74"/>
      <c r="D111" s="74"/>
      <c r="E111" s="76"/>
      <c r="F111" s="74"/>
      <c r="G111" s="72" t="str">
        <f>IF(D106&lt;&gt;"",IF(D108&lt;&gt;"",IF(D106=D108,"",IF(D106&gt;D108,C106,C108)),""),"")</f>
        <v>FELIPE POEPCKE RIBEIRO PRIOR</v>
      </c>
      <c r="H111" s="131">
        <v>1</v>
      </c>
      <c r="I111" s="65">
        <f>IF(H111&lt;&gt;"",H111,"")</f>
        <v>1</v>
      </c>
      <c r="J111" s="62" t="str">
        <f>IF(H111&lt;&gt;"",IF(G111="","",G111),"")</f>
        <v>FELIPE POEPCKE RIBEIRO PRIOR</v>
      </c>
      <c r="K111" s="62">
        <f>IF(I111&lt;&gt;"",IF(I113&lt;&gt;"",SMALL(I111:J113,1),""),"")</f>
        <v>0</v>
      </c>
      <c r="L111" s="27"/>
      <c r="O111" s="24"/>
      <c r="P111" s="25"/>
      <c r="Q111" s="26"/>
      <c r="R111" s="26" t="str">
        <f>IF(Q111="","",VLOOKUP(Q111,LISTAS!$F$5:$H$301,2,0))</f>
        <v/>
      </c>
      <c r="S111" s="26" t="str">
        <f>IF(Q111="","",VLOOKUP(Q111,LISTAS!$F$5:$I$301,4,0))</f>
        <v/>
      </c>
      <c r="T111" s="26"/>
      <c r="U111" s="26"/>
    </row>
    <row r="112" spans="2:21" ht="18" customHeight="1" thickBot="1" x14ac:dyDescent="0.3">
      <c r="B112" s="60"/>
      <c r="C112" s="74"/>
      <c r="D112" s="74"/>
      <c r="E112" s="76"/>
      <c r="F112" s="74"/>
      <c r="G112" s="73" t="str">
        <f>IF(G111="","",VLOOKUP(G111,LISTAS!$F$5:$H$301,2,0))</f>
        <v>COLÉGIO ARBOS - SÃO CAETANO DO SUL</v>
      </c>
      <c r="H112" s="132"/>
      <c r="I112" s="66"/>
      <c r="J112" s="62"/>
      <c r="K112" s="62"/>
      <c r="L112" s="27"/>
      <c r="O112" s="24"/>
      <c r="P112" s="25"/>
      <c r="Q112" s="26"/>
      <c r="R112" s="26" t="str">
        <f>IF(Q112="","",VLOOKUP(Q112,LISTAS!$F$5:$H$301,2,0))</f>
        <v/>
      </c>
      <c r="S112" s="26" t="str">
        <f>IF(Q112="","",VLOOKUP(Q112,LISTAS!$F$5:$I$301,4,0))</f>
        <v/>
      </c>
      <c r="T112" s="26"/>
      <c r="U112" s="26"/>
    </row>
    <row r="113" spans="2:22" ht="18" customHeight="1" x14ac:dyDescent="0.25">
      <c r="B113" s="60"/>
      <c r="C113" s="74"/>
      <c r="D113" s="74"/>
      <c r="E113" s="76"/>
      <c r="F113" s="77"/>
      <c r="G113" s="72" t="str">
        <f>IF(D116&lt;&gt;"",IF(D118&lt;&gt;"",IF(D116=D118,"",IF(D116&gt;D118,C116,C118)),""),"")</f>
        <v>SAMUEL LEON DE PAULA GUSMÃO</v>
      </c>
      <c r="H113" s="131">
        <v>0</v>
      </c>
      <c r="I113" s="66">
        <f>IF(H113&lt;&gt;"",H113,"")</f>
        <v>0</v>
      </c>
      <c r="J113" s="62" t="str">
        <f>IF(H113&lt;&gt;"",IF(G113="","",G113),"")</f>
        <v>SAMUEL LEON DE PAULA GUSMÃO</v>
      </c>
      <c r="K113" s="62" t="str">
        <f>VLOOKUP(K111,I111:J113,2,0)</f>
        <v>SAMUEL LEON DE PAULA GUSMÃO</v>
      </c>
      <c r="L113" s="27"/>
      <c r="O113" s="24"/>
      <c r="P113" s="25"/>
      <c r="Q113" s="26"/>
      <c r="R113" s="26" t="str">
        <f>IF(Q113="","",VLOOKUP(Q113,LISTAS!$F$5:$H$301,2,0))</f>
        <v/>
      </c>
      <c r="S113" s="26" t="str">
        <f>IF(Q113="","",VLOOKUP(Q113,LISTAS!$F$5:$I$301,4,0))</f>
        <v/>
      </c>
      <c r="T113" s="26"/>
      <c r="U113" s="26"/>
      <c r="V113" s="2"/>
    </row>
    <row r="114" spans="2:22" ht="18" customHeight="1" thickBot="1" x14ac:dyDescent="0.3">
      <c r="B114" s="60"/>
      <c r="C114" s="74"/>
      <c r="D114" s="74"/>
      <c r="E114" s="76"/>
      <c r="F114" s="74"/>
      <c r="G114" s="73" t="str">
        <f>IF(G113="","",VLOOKUP(G113,LISTAS!$F$5:$H$301,2,0))</f>
        <v>COLÉGIO ARBOS - SANTO ANDRÉ</v>
      </c>
      <c r="H114" s="132"/>
      <c r="I114" s="62"/>
      <c r="J114" s="62"/>
      <c r="K114" s="62"/>
      <c r="L114" s="27"/>
      <c r="O114" s="24"/>
      <c r="P114" s="25"/>
      <c r="Q114" s="26"/>
      <c r="R114" s="26" t="str">
        <f>IF(Q114="","",VLOOKUP(Q114,LISTAS!$F$5:$H$301,2,0))</f>
        <v/>
      </c>
      <c r="S114" s="26" t="str">
        <f>IF(Q114="","",VLOOKUP(Q114,LISTAS!$F$5:$I$301,4,0))</f>
        <v/>
      </c>
      <c r="T114" s="26"/>
      <c r="U114" s="26"/>
      <c r="V114" s="2"/>
    </row>
    <row r="115" spans="2:22" ht="18" customHeight="1" thickBot="1" x14ac:dyDescent="0.3">
      <c r="B115" s="60"/>
      <c r="C115" s="74"/>
      <c r="D115" s="74"/>
      <c r="E115" s="76"/>
      <c r="F115" s="74"/>
      <c r="G115" s="74"/>
      <c r="H115" s="74"/>
      <c r="I115" s="74"/>
      <c r="J115" s="74"/>
      <c r="K115" s="74"/>
      <c r="L115" s="27"/>
      <c r="M115" s="2"/>
      <c r="N115" s="2"/>
      <c r="O115" s="24"/>
      <c r="P115" s="25"/>
      <c r="Q115" s="26"/>
      <c r="R115" s="26" t="str">
        <f>IF(Q115="","",VLOOKUP(Q115,LISTAS!$F$5:$H$301,2,0))</f>
        <v/>
      </c>
      <c r="S115" s="26" t="str">
        <f>IF(Q115="","",VLOOKUP(Q115,LISTAS!$F$5:$I$301,4,0))</f>
        <v/>
      </c>
      <c r="T115" s="26"/>
      <c r="U115" s="26"/>
    </row>
    <row r="116" spans="2:22" ht="18" customHeight="1" x14ac:dyDescent="0.25">
      <c r="B116" s="133">
        <v>18</v>
      </c>
      <c r="C116" s="72" t="s">
        <v>190</v>
      </c>
      <c r="D116" s="131">
        <v>1</v>
      </c>
      <c r="E116" s="65">
        <f>IF(D116&lt;&gt;"",D116,"")</f>
        <v>1</v>
      </c>
      <c r="F116" s="62" t="str">
        <f>IF(D116&lt;&gt;"",IF(C116="","",C116),"")</f>
        <v>SAMUEL LEON DE PAULA GUSMÃO</v>
      </c>
      <c r="G116" s="62">
        <f>IF(E116&lt;&gt;"",IF(E118&lt;&gt;"",SMALL(E116:F118,1),""),"")</f>
        <v>0</v>
      </c>
      <c r="H116" s="74"/>
      <c r="I116" s="74"/>
      <c r="J116" s="74"/>
      <c r="K116" s="74"/>
      <c r="L116" s="27"/>
      <c r="M116" s="2"/>
      <c r="N116" s="2"/>
      <c r="O116" s="24"/>
      <c r="P116" s="25"/>
      <c r="Q116" s="26"/>
      <c r="R116" s="26" t="str">
        <f>IF(Q116="","",VLOOKUP(Q116,LISTAS!$F$5:$H$301,2,0))</f>
        <v/>
      </c>
      <c r="S116" s="26" t="str">
        <f>IF(Q116="","",VLOOKUP(Q116,LISTAS!$F$5:$I$301,4,0))</f>
        <v/>
      </c>
      <c r="T116" s="26"/>
      <c r="U116" s="26"/>
    </row>
    <row r="117" spans="2:22" ht="18" customHeight="1" thickBot="1" x14ac:dyDescent="0.3">
      <c r="B117" s="133"/>
      <c r="C117" s="73" t="str">
        <f>IF(C116="","",VLOOKUP(C116,LISTAS!$F$5:$H$301,2,0))</f>
        <v>COLÉGIO ARBOS - SANTO ANDRÉ</v>
      </c>
      <c r="D117" s="132"/>
      <c r="E117" s="66"/>
      <c r="F117" s="62"/>
      <c r="G117" s="62"/>
      <c r="H117" s="74"/>
      <c r="I117" s="74"/>
      <c r="J117" s="74"/>
      <c r="K117" s="74"/>
      <c r="L117" s="27"/>
      <c r="O117" s="24"/>
      <c r="P117" s="25"/>
      <c r="Q117" s="26"/>
      <c r="R117" s="26" t="str">
        <f>IF(Q117="","",VLOOKUP(Q117,LISTAS!$F$5:$H$301,2,0))</f>
        <v/>
      </c>
      <c r="S117" s="26" t="str">
        <f>IF(Q117="","",VLOOKUP(Q117,LISTAS!$F$5:$I$301,4,0))</f>
        <v/>
      </c>
      <c r="T117" s="26"/>
      <c r="U117" s="26"/>
    </row>
    <row r="118" spans="2:22" ht="18" customHeight="1" x14ac:dyDescent="0.25">
      <c r="B118" s="133">
        <v>23</v>
      </c>
      <c r="C118" s="72"/>
      <c r="D118" s="131">
        <v>0</v>
      </c>
      <c r="E118" s="66">
        <f>IF(D118&lt;&gt;"",D118,"")</f>
        <v>0</v>
      </c>
      <c r="F118" s="62" t="str">
        <f>IF(D118&lt;&gt;"",IF(C118="","",C118),"")</f>
        <v/>
      </c>
      <c r="G118" s="62" t="str">
        <f>VLOOKUP(G116,E116:F118,2,0)</f>
        <v/>
      </c>
      <c r="H118" s="74"/>
      <c r="I118" s="74"/>
      <c r="J118" s="74"/>
      <c r="K118" s="74"/>
      <c r="L118" s="27"/>
      <c r="O118" s="24"/>
      <c r="P118" s="25"/>
      <c r="Q118" s="26"/>
      <c r="R118" s="26" t="str">
        <f>IF(Q118="","",VLOOKUP(Q118,LISTAS!$F$5:$H$301,2,0))</f>
        <v/>
      </c>
      <c r="S118" s="26" t="str">
        <f>IF(Q118="","",VLOOKUP(Q118,LISTAS!$F$5:$I$301,4,0))</f>
        <v/>
      </c>
      <c r="T118" s="26"/>
      <c r="U118" s="26"/>
    </row>
    <row r="119" spans="2:22" ht="18" customHeight="1" thickBot="1" x14ac:dyDescent="0.3">
      <c r="B119" s="133"/>
      <c r="C119" s="73" t="str">
        <f>IF(C118="","",VLOOKUP(C118,LISTAS!$F$5:$H$301,2,0))</f>
        <v/>
      </c>
      <c r="D119" s="132"/>
      <c r="E119" s="62"/>
      <c r="F119" s="62"/>
      <c r="G119" s="62"/>
      <c r="H119" s="74"/>
      <c r="I119" s="74"/>
      <c r="J119" s="74"/>
      <c r="K119" s="74"/>
      <c r="L119" s="78"/>
      <c r="O119" s="24"/>
      <c r="P119" s="25"/>
      <c r="Q119" s="26"/>
      <c r="R119" s="26" t="str">
        <f>IF(Q119="","",VLOOKUP(Q119,LISTAS!$F$5:$H$301,2,0))</f>
        <v/>
      </c>
      <c r="S119" s="26" t="str">
        <f>IF(Q119="","",VLOOKUP(Q119,LISTAS!$F$5:$I$301,4,0))</f>
        <v/>
      </c>
      <c r="T119" s="26"/>
      <c r="U119" s="26"/>
    </row>
    <row r="120" spans="2:22" ht="18" customHeight="1" x14ac:dyDescent="0.25">
      <c r="B120" s="60"/>
      <c r="C120" s="74"/>
      <c r="D120" s="74"/>
      <c r="E120" s="74"/>
      <c r="F120" s="74"/>
      <c r="G120" s="74"/>
      <c r="H120" s="74"/>
      <c r="I120" s="74"/>
      <c r="J120" s="74"/>
      <c r="K120" s="74"/>
      <c r="L120" s="78"/>
      <c r="O120" s="24"/>
      <c r="P120" s="25"/>
      <c r="Q120" s="26"/>
      <c r="R120" s="26" t="str">
        <f>IF(Q120="","",VLOOKUP(Q120,LISTAS!$F$5:$H$301,2,0))</f>
        <v/>
      </c>
      <c r="S120" s="26" t="str">
        <f>IF(Q120="","",VLOOKUP(Q120,LISTAS!$F$5:$I$301,4,0))</f>
        <v/>
      </c>
      <c r="T120" s="26"/>
      <c r="U120" s="26"/>
    </row>
    <row r="121" spans="2:22" ht="18" customHeight="1" x14ac:dyDescent="0.25">
      <c r="B121" s="59"/>
      <c r="O121" s="2"/>
      <c r="P121" s="2"/>
      <c r="Q121" s="2"/>
      <c r="R121" s="2"/>
      <c r="S121" s="2"/>
      <c r="T121" s="2"/>
      <c r="U121" s="2"/>
    </row>
    <row r="122" spans="2:22" ht="18" customHeight="1" x14ac:dyDescent="0.25">
      <c r="B122" s="59"/>
    </row>
    <row r="123" spans="2:22" ht="18" customHeight="1" x14ac:dyDescent="0.25">
      <c r="B123" s="59"/>
    </row>
    <row r="124" spans="2:22" ht="18" customHeight="1" x14ac:dyDescent="0.25">
      <c r="B124" s="59"/>
    </row>
    <row r="125" spans="2:22" ht="18" customHeight="1" x14ac:dyDescent="0.25">
      <c r="B125" s="59"/>
    </row>
    <row r="126" spans="2:22" ht="18" customHeight="1" x14ac:dyDescent="0.25">
      <c r="B126" s="59"/>
    </row>
    <row r="127" spans="2:22" ht="18" customHeight="1" x14ac:dyDescent="0.25">
      <c r="B127" s="59"/>
    </row>
    <row r="128" spans="2:22" ht="18" customHeight="1" x14ac:dyDescent="0.25">
      <c r="B128" s="59"/>
    </row>
    <row r="129" spans="2:12" ht="18" customHeight="1" x14ac:dyDescent="0.25">
      <c r="B129" s="59"/>
    </row>
    <row r="130" spans="2:12" ht="18" customHeight="1" x14ac:dyDescent="0.25">
      <c r="B130" s="59"/>
    </row>
    <row r="131" spans="2:12" ht="18" customHeight="1" x14ac:dyDescent="0.25">
      <c r="B131" s="59"/>
    </row>
    <row r="132" spans="2:12" ht="18" customHeight="1" x14ac:dyDescent="0.25">
      <c r="B132" s="59"/>
    </row>
    <row r="133" spans="2:12" ht="18" customHeight="1" x14ac:dyDescent="0.25">
      <c r="B133" s="59"/>
    </row>
    <row r="134" spans="2:12" ht="18" customHeight="1" x14ac:dyDescent="0.25">
      <c r="B134" s="59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ht="18" customHeight="1" x14ac:dyDescent="0.25">
      <c r="B135" s="59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ht="18" customHeight="1" x14ac:dyDescent="0.25">
      <c r="B136" s="59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ht="18" customHeight="1" x14ac:dyDescent="0.25">
      <c r="B137" s="59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ht="18" customHeight="1" x14ac:dyDescent="0.25">
      <c r="B138" s="59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ht="18" customHeight="1" x14ac:dyDescent="0.25">
      <c r="B139" s="59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ht="18" customHeight="1" x14ac:dyDescent="0.25">
      <c r="B140" s="59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ht="18" customHeight="1" x14ac:dyDescent="0.25">
      <c r="B141" s="59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ht="18" customHeight="1" x14ac:dyDescent="0.25">
      <c r="B142" s="59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ht="18" customHeight="1" x14ac:dyDescent="0.25">
      <c r="B143" s="59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ht="18" customHeight="1" x14ac:dyDescent="0.25">
      <c r="B144" s="59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ht="18" customHeight="1" x14ac:dyDescent="0.25">
      <c r="B145" s="59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ht="18" customHeight="1" x14ac:dyDescent="0.25">
      <c r="B146" s="59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ht="18" customHeight="1" x14ac:dyDescent="0.25">
      <c r="B147" s="59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ht="18" customHeight="1" x14ac:dyDescent="0.25">
      <c r="B148" s="59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ht="18" customHeight="1" x14ac:dyDescent="0.25">
      <c r="B149" s="59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ht="18" customHeight="1" x14ac:dyDescent="0.25">
      <c r="B150" s="59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ht="18" customHeight="1" x14ac:dyDescent="0.25"/>
    <row r="152" spans="2:12" ht="18" customHeight="1" x14ac:dyDescent="0.25"/>
    <row r="153" spans="2:12" ht="18" customHeight="1" x14ac:dyDescent="0.25"/>
    <row r="154" spans="2:12" ht="18" customHeight="1" x14ac:dyDescent="0.25"/>
    <row r="155" spans="2:12" ht="18" customHeight="1" x14ac:dyDescent="0.25"/>
    <row r="156" spans="2:12" ht="18" customHeight="1" x14ac:dyDescent="0.25"/>
    <row r="157" spans="2:12" ht="18" customHeight="1" x14ac:dyDescent="0.25"/>
    <row r="158" spans="2:12" ht="18" customHeight="1" x14ac:dyDescent="0.25"/>
    <row r="159" spans="2:12" ht="18" customHeight="1" x14ac:dyDescent="0.25"/>
    <row r="160" spans="2:12" ht="18" customHeight="1" x14ac:dyDescent="0.25"/>
    <row r="161" ht="18" customHeight="1" x14ac:dyDescent="0.25"/>
    <row r="162" ht="18" customHeight="1" x14ac:dyDescent="0.25"/>
  </sheetData>
  <mergeCells count="81">
    <mergeCell ref="B44:D44"/>
    <mergeCell ref="B83:D83"/>
    <mergeCell ref="B2:L4"/>
    <mergeCell ref="O2:U3"/>
    <mergeCell ref="B5:D5"/>
    <mergeCell ref="O5:P5"/>
    <mergeCell ref="B6:L6"/>
    <mergeCell ref="O6:U6"/>
    <mergeCell ref="L23:L24"/>
    <mergeCell ref="O7:P7"/>
    <mergeCell ref="B8:B9"/>
    <mergeCell ref="D8:D9"/>
    <mergeCell ref="B10:B11"/>
    <mergeCell ref="D10:D11"/>
    <mergeCell ref="H13:H14"/>
    <mergeCell ref="H33:H34"/>
    <mergeCell ref="H15:H16"/>
    <mergeCell ref="B18:B19"/>
    <mergeCell ref="D18:D19"/>
    <mergeCell ref="B20:B21"/>
    <mergeCell ref="D20:D21"/>
    <mergeCell ref="L25:L26"/>
    <mergeCell ref="B28:B29"/>
    <mergeCell ref="D28:D29"/>
    <mergeCell ref="B30:B31"/>
    <mergeCell ref="D30:D31"/>
    <mergeCell ref="H35:H36"/>
    <mergeCell ref="B38:B39"/>
    <mergeCell ref="D38:D39"/>
    <mergeCell ref="B40:B41"/>
    <mergeCell ref="D40:D41"/>
    <mergeCell ref="O45:U45"/>
    <mergeCell ref="O46:P46"/>
    <mergeCell ref="B47:B48"/>
    <mergeCell ref="D47:D48"/>
    <mergeCell ref="B49:B50"/>
    <mergeCell ref="D49:D50"/>
    <mergeCell ref="B45:L45"/>
    <mergeCell ref="H52:H53"/>
    <mergeCell ref="H54:H55"/>
    <mergeCell ref="B57:B58"/>
    <mergeCell ref="D57:D58"/>
    <mergeCell ref="B59:B60"/>
    <mergeCell ref="D59:D60"/>
    <mergeCell ref="L62:L63"/>
    <mergeCell ref="L64:L65"/>
    <mergeCell ref="B67:B68"/>
    <mergeCell ref="D67:D68"/>
    <mergeCell ref="B69:B70"/>
    <mergeCell ref="D69:D70"/>
    <mergeCell ref="H72:H73"/>
    <mergeCell ref="H74:H75"/>
    <mergeCell ref="B77:B78"/>
    <mergeCell ref="D77:D78"/>
    <mergeCell ref="B79:B80"/>
    <mergeCell ref="D79:D80"/>
    <mergeCell ref="O84:U84"/>
    <mergeCell ref="O85:P85"/>
    <mergeCell ref="B86:B87"/>
    <mergeCell ref="D86:D87"/>
    <mergeCell ref="H91:H92"/>
    <mergeCell ref="B88:B89"/>
    <mergeCell ref="D88:D89"/>
    <mergeCell ref="B84:L84"/>
    <mergeCell ref="H93:H94"/>
    <mergeCell ref="B96:B97"/>
    <mergeCell ref="D96:D97"/>
    <mergeCell ref="B98:B99"/>
    <mergeCell ref="D98:D99"/>
    <mergeCell ref="L101:L102"/>
    <mergeCell ref="L103:L104"/>
    <mergeCell ref="B106:B107"/>
    <mergeCell ref="D106:D107"/>
    <mergeCell ref="B108:B109"/>
    <mergeCell ref="D108:D109"/>
    <mergeCell ref="H111:H112"/>
    <mergeCell ref="H113:H114"/>
    <mergeCell ref="B116:B117"/>
    <mergeCell ref="D116:D117"/>
    <mergeCell ref="B118:B119"/>
    <mergeCell ref="D118:D119"/>
  </mergeCells>
  <pageMargins left="0.51181102362204722" right="0.51181102362204722" top="0.78740157480314965" bottom="0.78740157480314965" header="0.31496062992125984" footer="0.31496062992125984"/>
  <pageSetup paperSize="9" scale="65" orientation="landscape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0000000}">
          <x14:formula1>
            <xm:f>LISTAS!$D$5:$D$6</xm:f>
          </x14:formula1>
          <xm:sqref>R5</xm:sqref>
        </x14:dataValidation>
        <x14:dataValidation type="list" allowBlank="1" showInputMessage="1" showErrorMessage="1" xr:uid="{00000000-0002-0000-0700-000001000000}">
          <x14:formula1>
            <xm:f>LISTAS!$F$5:$F$301</xm:f>
          </x14:formula1>
          <xm:sqref>C28 C118 C116 C106 C88 C86 C108 C96 C59 C79 C77 C67 C18 C10 C8 C30 C20 C98 C49 C47 C69 C57 C40 C38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8">
    <tabColor rgb="FFFF66FF"/>
  </sheetPr>
  <dimension ref="B1:W162"/>
  <sheetViews>
    <sheetView showGridLines="0" topLeftCell="I1" zoomScale="85" zoomScaleNormal="85" workbookViewId="0">
      <selection activeCell="C28" sqref="C28"/>
    </sheetView>
  </sheetViews>
  <sheetFormatPr defaultColWidth="25.28515625" defaultRowHeight="16.5" x14ac:dyDescent="0.25"/>
  <cols>
    <col min="1" max="1" width="1.42578125" style="1" customWidth="1"/>
    <col min="2" max="2" width="3.140625" style="55" bestFit="1" customWidth="1"/>
    <col min="3" max="3" width="38.7109375" style="1" customWidth="1"/>
    <col min="4" max="4" width="7.7109375" style="1" customWidth="1"/>
    <col min="5" max="5" width="3.7109375" style="1" customWidth="1"/>
    <col min="6" max="6" width="9" style="1" bestFit="1" customWidth="1"/>
    <col min="7" max="7" width="38.7109375" style="1" customWidth="1"/>
    <col min="8" max="8" width="7.7109375" style="1" customWidth="1"/>
    <col min="9" max="9" width="3.7109375" style="1" customWidth="1"/>
    <col min="10" max="10" width="5.7109375" style="1" bestFit="1" customWidth="1"/>
    <col min="11" max="11" width="38.7109375" style="1" customWidth="1"/>
    <col min="12" max="12" width="7.7109375" style="1" customWidth="1"/>
    <col min="13" max="13" width="2.28515625" style="19" bestFit="1" customWidth="1"/>
    <col min="14" max="14" width="1.42578125" style="16" customWidth="1"/>
    <col min="15" max="15" width="9.7109375" style="1" customWidth="1"/>
    <col min="16" max="16" width="15.5703125" style="1" customWidth="1"/>
    <col min="17" max="17" width="39" style="1" customWidth="1"/>
    <col min="18" max="16384" width="25.28515625" style="1"/>
  </cols>
  <sheetData>
    <row r="1" spans="2:23" ht="7.5" customHeight="1" x14ac:dyDescent="0.25"/>
    <row r="2" spans="2:23" s="3" customFormat="1" ht="60.75" customHeight="1" x14ac:dyDescent="0.25"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20"/>
      <c r="N2" s="21"/>
      <c r="O2" s="120"/>
      <c r="P2" s="120"/>
      <c r="Q2" s="120"/>
      <c r="R2" s="120"/>
      <c r="S2" s="120"/>
      <c r="T2" s="120"/>
      <c r="U2" s="120"/>
    </row>
    <row r="3" spans="2:23" s="3" customFormat="1" ht="60.75" customHeight="1" x14ac:dyDescent="0.25"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20"/>
      <c r="N3" s="21"/>
      <c r="O3" s="120"/>
      <c r="P3" s="120"/>
      <c r="Q3" s="120"/>
      <c r="R3" s="120"/>
      <c r="S3" s="120"/>
      <c r="T3" s="120"/>
      <c r="U3" s="120"/>
      <c r="V3" s="1"/>
      <c r="W3" s="1"/>
    </row>
    <row r="4" spans="2:23" s="3" customFormat="1" ht="13.5" customHeight="1" x14ac:dyDescent="0.25"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20"/>
      <c r="N4" s="21"/>
      <c r="O4" s="4"/>
      <c r="P4" s="4"/>
      <c r="Q4" s="4"/>
      <c r="R4" s="4"/>
      <c r="S4" s="4"/>
      <c r="T4" s="4"/>
      <c r="U4" s="4"/>
    </row>
    <row r="5" spans="2:23" s="3" customFormat="1" ht="30" customHeight="1" x14ac:dyDescent="0.25">
      <c r="B5" s="117" t="s">
        <v>33</v>
      </c>
      <c r="C5" s="117"/>
      <c r="D5" s="118"/>
      <c r="M5" s="20"/>
      <c r="N5" s="21"/>
      <c r="O5" s="121" t="s">
        <v>33</v>
      </c>
      <c r="P5" s="122"/>
      <c r="Q5" s="5" t="s">
        <v>13</v>
      </c>
      <c r="R5" s="6" t="s">
        <v>14</v>
      </c>
      <c r="T5" s="4"/>
      <c r="U5" s="4"/>
    </row>
    <row r="6" spans="2:23" ht="30" customHeight="1" x14ac:dyDescent="0.25">
      <c r="B6" s="123" t="s">
        <v>21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O6" s="123" t="s">
        <v>21</v>
      </c>
      <c r="P6" s="123"/>
      <c r="Q6" s="123"/>
      <c r="R6" s="123"/>
      <c r="S6" s="123"/>
      <c r="T6" s="123"/>
      <c r="U6" s="123"/>
    </row>
    <row r="7" spans="2:23" ht="28.5" customHeight="1" thickBot="1" x14ac:dyDescent="0.3">
      <c r="B7" s="56"/>
      <c r="C7" s="39"/>
      <c r="D7" s="54"/>
      <c r="E7" s="54"/>
      <c r="F7" s="54"/>
      <c r="G7" s="7"/>
      <c r="H7" s="7"/>
      <c r="I7" s="7"/>
      <c r="J7" s="7"/>
      <c r="K7" s="7"/>
      <c r="L7" s="8"/>
      <c r="O7" s="124" t="s">
        <v>3</v>
      </c>
      <c r="P7" s="125"/>
      <c r="Q7" s="9" t="s">
        <v>15</v>
      </c>
      <c r="R7" s="9" t="s">
        <v>0</v>
      </c>
      <c r="S7" s="9" t="s">
        <v>16</v>
      </c>
      <c r="T7" s="9" t="s">
        <v>17</v>
      </c>
      <c r="U7" s="9" t="s">
        <v>18</v>
      </c>
    </row>
    <row r="8" spans="2:23" ht="18" customHeight="1" x14ac:dyDescent="0.25">
      <c r="B8" s="116">
        <v>1</v>
      </c>
      <c r="C8" s="81" t="s">
        <v>155</v>
      </c>
      <c r="D8" s="114">
        <v>1</v>
      </c>
      <c r="E8" s="39">
        <f>IF(D8&lt;&gt;"",D8,"")</f>
        <v>1</v>
      </c>
      <c r="F8" s="39" t="str">
        <f>IF(D8&lt;&gt;"",IF(C8="","",C8),"")</f>
        <v>MARIA VALENTINA CARDELIQUIO</v>
      </c>
      <c r="G8" s="39">
        <f>IF(E8&lt;&gt;"",IF(E10&lt;&gt;"",SMALL(E8:F10,1),""),"")</f>
        <v>0</v>
      </c>
      <c r="H8" s="10"/>
      <c r="I8" s="10"/>
      <c r="J8" s="10"/>
      <c r="K8" s="10"/>
      <c r="L8" s="14"/>
      <c r="O8" s="11">
        <f>IF(Q8&lt;&gt;"",1,"")</f>
        <v>1</v>
      </c>
      <c r="P8" s="12" t="str">
        <f>IF(O8&lt;&gt;"","LUGAR","")</f>
        <v>LUGAR</v>
      </c>
      <c r="Q8" s="13" t="str">
        <f>IF(L23&lt;&gt;"",IF(L25&lt;&gt;"",IF(L23=L25,"",IF(L23&gt;L25,K23,K25)),""),"")</f>
        <v>MARIA VALENTINA CARDELIQUIO</v>
      </c>
      <c r="R8" s="13" t="str">
        <f>IF(Q8="","",VLOOKUP(Q8,LISTAS!$F$5:$H$301,2,0))</f>
        <v>COLÉGIO ARBOS - SANTO ANDRÉ</v>
      </c>
      <c r="S8" s="13">
        <f>IF(Q8="","",VLOOKUP(Q8,LISTAS!$F$5:$I$301,4,0))</f>
        <v>0</v>
      </c>
      <c r="T8" s="13">
        <f t="shared" ref="T8:T42" si="0">IF(O8="","",IF(O8=1,400,IF(O8=2,340,IF(O8=3,300,IF(O8=4,280,IF(O8=5,270,IF(O8=6,260,IF(O8=7,250,IF(O8=8,240,IF(O8=9,200,IF(O8=10,200,IF(O8=11,200,IF(O8=12,200,IF(O8=13,200,IF(O8=14,200,IF(O8=15,200,IF(O8=16,200,IF(O8&gt;16,"",""))))))))))))))))))</f>
        <v>400</v>
      </c>
      <c r="U8" s="13">
        <f>IF(O8="","",IF($R$5="NÃO","",IF(O8=1,400,IF(O8=2,340,IF(O8=3,300,IF(O8=4,280,IF(O8=5,270,IF(O8=6,260,IF(O8=7,250,IF(O8=8,240,IF(O8=9,200,IF(O8=10,200,IF(O8=11,200,IF(O8=12,200,IF(O8=13,200,IF(O8=14,200,IF(O8=15,200,IF(O8=16,200,IF(O8&gt;16,"","")))))))))))))))))))</f>
        <v>400</v>
      </c>
    </row>
    <row r="9" spans="2:23" ht="18" customHeight="1" thickBot="1" x14ac:dyDescent="0.3">
      <c r="B9" s="116"/>
      <c r="C9" s="82" t="str">
        <f>IF(C8="","",VLOOKUP(C8,LISTAS!$F$5:$H$301,2,0))</f>
        <v>COLÉGIO ARBOS - SANTO ANDRÉ</v>
      </c>
      <c r="D9" s="115"/>
      <c r="E9" s="39"/>
      <c r="F9" s="39"/>
      <c r="G9" s="39"/>
      <c r="H9" s="10"/>
      <c r="I9" s="10"/>
      <c r="J9" s="10"/>
      <c r="K9" s="10"/>
      <c r="L9" s="14"/>
      <c r="O9" s="11">
        <f>IF(Q9&lt;&gt;"",1+COUNTIF(O8,"1"),"")</f>
        <v>2</v>
      </c>
      <c r="P9" s="12" t="str">
        <f t="shared" ref="P9:P23" si="1">IF(O9&lt;&gt;"","LUGAR","")</f>
        <v>LUGAR</v>
      </c>
      <c r="Q9" s="13" t="str">
        <f>IF(L23&lt;&gt;"",IF(L25&lt;&gt;"",IF(L23=L25,"",IF(L23&lt;L25,K23,K25)),""),"")</f>
        <v>JULIA CIPOLA ALVES</v>
      </c>
      <c r="R9" s="13" t="str">
        <f>IF(Q9="","",VLOOKUP(Q9,LISTAS!$F$5:$H$301,2,0))</f>
        <v>COLÉGIO ARBOS - SÃO CAETANO DO SUL</v>
      </c>
      <c r="S9" s="13">
        <f>IF(Q9="","",VLOOKUP(Q9,LISTAS!$F$5:$I$301,4,0))</f>
        <v>0</v>
      </c>
      <c r="T9" s="13">
        <f t="shared" si="0"/>
        <v>340</v>
      </c>
      <c r="U9" s="13">
        <f t="shared" ref="U9:U42" si="2">IF(O9="","",IF($R$5="NÃO","",IF(O9=1,400,IF(O9=2,340,IF(O9=3,300,IF(O9=4,280,IF(O9=5,270,IF(O9=6,260,IF(O9=7,250,IF(O9=8,240,IF(O9=9,200,IF(O9=10,200,IF(O9=11,200,IF(O9=12,200,IF(O9=13,200,IF(O9=14,200,IF(O9=15,200,IF(O9=16,200,IF(O9&gt;16,"","")))))))))))))))))))</f>
        <v>340</v>
      </c>
    </row>
    <row r="10" spans="2:23" ht="18" customHeight="1" x14ac:dyDescent="0.25">
      <c r="B10" s="113">
        <v>8</v>
      </c>
      <c r="C10" s="81"/>
      <c r="D10" s="114">
        <v>0</v>
      </c>
      <c r="E10" s="40">
        <f>IF(D10&lt;&gt;"",D10,"")</f>
        <v>0</v>
      </c>
      <c r="F10" s="39" t="str">
        <f>IF(D10&lt;&gt;"",IF(C10="","",C10),"")</f>
        <v/>
      </c>
      <c r="G10" s="39" t="str">
        <f>VLOOKUP(G8,E8:F10,2,0)</f>
        <v/>
      </c>
      <c r="H10" s="10"/>
      <c r="I10" s="10"/>
      <c r="J10" s="10"/>
      <c r="K10" s="10"/>
      <c r="L10" s="14"/>
      <c r="O10" s="11">
        <f>IF(Q10&lt;&gt;"",1+COUNTIF(O8:O9,"1")+COUNTIF(O8:O9,"2"),"")</f>
        <v>3</v>
      </c>
      <c r="P10" s="12" t="str">
        <f t="shared" si="1"/>
        <v>LUGAR</v>
      </c>
      <c r="Q10" s="17" t="str">
        <f>IF(Q8&lt;&gt;"",IF(G13=Q8,G15,IF(G15=Q8,G13,IF(G33=Q8,G35,IF(G35=Q8,G33)))),"")</f>
        <v>GABRIELLE MORILA MOTA</v>
      </c>
      <c r="R10" s="13" t="str">
        <f>IF(Q10="","",VLOOKUP(Q10,LISTAS!$F$5:$H$301,2,0))</f>
        <v>COLÉGIO ARBOS - SÃO CAETANO DO SUL</v>
      </c>
      <c r="S10" s="13">
        <f>IF(Q10="","",VLOOKUP(Q10,LISTAS!$F$5:$I$301,4,0))</f>
        <v>0</v>
      </c>
      <c r="T10" s="13">
        <f t="shared" si="0"/>
        <v>300</v>
      </c>
      <c r="U10" s="13">
        <f t="shared" si="2"/>
        <v>300</v>
      </c>
    </row>
    <row r="11" spans="2:23" ht="18" customHeight="1" thickBot="1" x14ac:dyDescent="0.3">
      <c r="B11" s="113"/>
      <c r="C11" s="82" t="str">
        <f>IF(C10="","",VLOOKUP(C10,LISTAS!$F$5:$H$301,2,0))</f>
        <v/>
      </c>
      <c r="D11" s="115"/>
      <c r="E11" s="41"/>
      <c r="F11" s="39"/>
      <c r="G11" s="39"/>
      <c r="H11" s="10"/>
      <c r="I11" s="10"/>
      <c r="J11" s="10"/>
      <c r="K11" s="10"/>
      <c r="L11" s="14"/>
      <c r="O11" s="11">
        <f>IF(Q11&lt;&gt;"",1+COUNTIF(O8:O10,"1")+COUNTIF(O8:O10,"2")+COUNTIF(O8:O10,"3"),"")</f>
        <v>4</v>
      </c>
      <c r="P11" s="12" t="str">
        <f t="shared" si="1"/>
        <v>LUGAR</v>
      </c>
      <c r="Q11" s="17" t="str">
        <f>IF(Q9&lt;&gt;"",IF(G13=Q9,G15,IF(G15=Q9,G13,IF(G33=Q9,G35,IF(G35=Q9,G33)))),"")</f>
        <v xml:space="preserve">MARIA CLARA PASCHOALIN </v>
      </c>
      <c r="R11" s="13" t="str">
        <f>IF(Q11="","",VLOOKUP(Q11,LISTAS!$F$5:$H$301,2,0))</f>
        <v>LICEU JARDIM</v>
      </c>
      <c r="S11" s="13">
        <f>IF(Q11="","",VLOOKUP(Q11,LISTAS!$F$5:$I$301,4,0))</f>
        <v>0</v>
      </c>
      <c r="T11" s="13">
        <f t="shared" si="0"/>
        <v>280</v>
      </c>
      <c r="U11" s="13">
        <f t="shared" si="2"/>
        <v>280</v>
      </c>
    </row>
    <row r="12" spans="2:23" ht="18" customHeight="1" thickBot="1" x14ac:dyDescent="0.3">
      <c r="B12" s="57"/>
      <c r="C12" s="80"/>
      <c r="D12" s="39"/>
      <c r="E12" s="41"/>
      <c r="F12" s="39"/>
      <c r="G12" s="39"/>
      <c r="H12" s="10"/>
      <c r="I12" s="10"/>
      <c r="J12" s="10"/>
      <c r="K12" s="10"/>
      <c r="L12" s="14"/>
      <c r="O12" s="11">
        <f>IF(Q12&lt;&gt;"",1+COUNTIF(O8:O11,"1")+COUNTIF(O8:O11,"2")+COUNTIF(O8:O11,"3")+COUNTIF(O8:O11,"4"),"")</f>
        <v>5</v>
      </c>
      <c r="P12" s="12" t="str">
        <f t="shared" si="1"/>
        <v>LUGAR</v>
      </c>
      <c r="Q12" s="17">
        <f>IF(Q8&lt;&gt;"",IF(C8=Q8,C10,IF(C10=Q8,C8,IF(C18=Q8,C20,IF(C20=Q8,C18,IF(C28=Q8,C30,IF(C30=Q8,C28,IF(C38=Q8,C40,IF(C40=Q8,C38)))))))),"")</f>
        <v>0</v>
      </c>
      <c r="R12" s="13" t="e">
        <f>IF(Q12="","",VLOOKUP(Q12,LISTAS!$F$5:$H$301,2,0))</f>
        <v>#N/A</v>
      </c>
      <c r="S12" s="13" t="e">
        <f>IF(Q12="","",VLOOKUP(Q12,LISTAS!$F$5:$I$301,4,0))</f>
        <v>#N/A</v>
      </c>
      <c r="T12" s="13">
        <f t="shared" si="0"/>
        <v>270</v>
      </c>
      <c r="U12" s="13">
        <f t="shared" si="2"/>
        <v>270</v>
      </c>
    </row>
    <row r="13" spans="2:23" ht="18" customHeight="1" x14ac:dyDescent="0.25">
      <c r="B13" s="57"/>
      <c r="C13" s="80"/>
      <c r="D13" s="39"/>
      <c r="E13" s="41"/>
      <c r="F13" s="39"/>
      <c r="G13" s="70" t="str">
        <f>IF(D8&lt;&gt;"",IF(D10&lt;&gt;"",IF(D8=D10,"",IF(D8&gt;D10,C8,C10)),""),"")</f>
        <v>MARIA VALENTINA CARDELIQUIO</v>
      </c>
      <c r="H13" s="114">
        <v>1</v>
      </c>
      <c r="I13" s="39">
        <f>IF(H13&lt;&gt;"",H13,"")</f>
        <v>1</v>
      </c>
      <c r="J13" s="39" t="str">
        <f>IF(H13&lt;&gt;"",IF(G13="","",G13),"")</f>
        <v>MARIA VALENTINA CARDELIQUIO</v>
      </c>
      <c r="K13" s="39">
        <v>0</v>
      </c>
      <c r="L13" s="14"/>
      <c r="O13" s="11">
        <f>IF(Q13&lt;&gt;"",1+COUNTIF(O8:O12,"1")+COUNTIF(O8:O12,"2")+COUNTIF(O8:O12,"3")+COUNTIF(O8:O12,"4")+COUNTIF(O8:O12,"5"),"")</f>
        <v>6</v>
      </c>
      <c r="P13" s="12" t="str">
        <f t="shared" si="1"/>
        <v>LUGAR</v>
      </c>
      <c r="Q13" s="17">
        <f>IF(Q9&lt;&gt;"",IF(C8=Q9,C10,IF(C10=Q9,C8,IF(C18=Q9,C20,IF(C20=Q9,C18,IF(C28=Q9,C30,IF(C30=Q9,C28,IF(C38=Q9,C40,IF(C40=Q9,C38)))))))),"")</f>
        <v>0</v>
      </c>
      <c r="R13" s="13" t="e">
        <f>IF(Q13="","",VLOOKUP(Q13,LISTAS!$F$5:$H$301,2,0))</f>
        <v>#N/A</v>
      </c>
      <c r="S13" s="13" t="e">
        <f>IF(Q13="","",VLOOKUP(Q13,LISTAS!$F$5:$I$301,4,0))</f>
        <v>#N/A</v>
      </c>
      <c r="T13" s="13">
        <f t="shared" si="0"/>
        <v>260</v>
      </c>
      <c r="U13" s="13">
        <f t="shared" si="2"/>
        <v>260</v>
      </c>
    </row>
    <row r="14" spans="2:23" ht="18" customHeight="1" thickBot="1" x14ac:dyDescent="0.3">
      <c r="B14" s="57"/>
      <c r="C14" s="80"/>
      <c r="D14" s="39"/>
      <c r="E14" s="41"/>
      <c r="F14" s="39"/>
      <c r="G14" s="71"/>
      <c r="H14" s="115"/>
      <c r="I14" s="39"/>
      <c r="J14" s="39"/>
      <c r="K14" s="39"/>
      <c r="L14" s="14"/>
      <c r="O14" s="11">
        <f>IF(Q14&lt;&gt;"",1+COUNTIF(O8:O13,"1")+COUNTIF(O8:O13,"2")+COUNTIF(O8:O13,"3")+COUNTIF(O8:O13,"4")+COUNTIF(O8:O13,"5")+COUNTIF(O8:O13,"6"),"")</f>
        <v>7</v>
      </c>
      <c r="P14" s="12" t="str">
        <f t="shared" si="1"/>
        <v>LUGAR</v>
      </c>
      <c r="Q14" s="17">
        <f>IF(Q10&lt;&gt;"",IF(C8=Q10,C10,IF(C10=Q10,C8,IF(C18=Q10,C20,IF(C20=Q10,C18,IF(C28=Q10,C30,IF(C30=Q10,C28,IF(C38=Q10,C40,IF(C40=Q10,C38)))))))),"")</f>
        <v>0</v>
      </c>
      <c r="R14" s="13" t="e">
        <f>IF(Q14="","",VLOOKUP(Q14,LISTAS!$F$5:$H$301,2,0))</f>
        <v>#N/A</v>
      </c>
      <c r="S14" s="13" t="e">
        <f>IF(Q14="","",VLOOKUP(Q14,LISTAS!$F$5:$I$301,4,0))</f>
        <v>#N/A</v>
      </c>
      <c r="T14" s="13">
        <f t="shared" si="0"/>
        <v>250</v>
      </c>
      <c r="U14" s="13">
        <f t="shared" si="2"/>
        <v>250</v>
      </c>
    </row>
    <row r="15" spans="2:23" ht="18" customHeight="1" x14ac:dyDescent="0.25">
      <c r="B15" s="57"/>
      <c r="C15" s="80"/>
      <c r="D15" s="39"/>
      <c r="E15" s="41"/>
      <c r="F15" s="42"/>
      <c r="G15" s="70" t="str">
        <f>IF(D18&lt;&gt;"",IF(D20&lt;&gt;"",IF(D18=D20,"",IF(D18&gt;D20,C18,C20)),""),"")</f>
        <v>GABRIELLE MORILA MOTA</v>
      </c>
      <c r="H15" s="114">
        <v>0</v>
      </c>
      <c r="I15" s="40">
        <f>IF(H15&lt;&gt;"",H15,"")</f>
        <v>0</v>
      </c>
      <c r="J15" s="39" t="str">
        <f>IF(H15&lt;&gt;"",IF(G15="","",G15),"")</f>
        <v>GABRIELLE MORILA MOTA</v>
      </c>
      <c r="K15" s="39" t="str">
        <f>VLOOKUP(K13,I13:J15,2,0)</f>
        <v>GABRIELLE MORILA MOTA</v>
      </c>
      <c r="L15" s="14"/>
      <c r="O15" s="11">
        <f>IF(Q15&lt;&gt;"",1+COUNTIF(O8:O14,"1")+COUNTIF(O8:O14,"2")+COUNTIF(O8:O14,"3")+COUNTIF(O8:O14,"4")+COUNTIF(O8:O14,"5")+COUNTIF(O8:O14,"6")+COUNTIF(O8:O14,"7"),"")</f>
        <v>8</v>
      </c>
      <c r="P15" s="12" t="str">
        <f t="shared" si="1"/>
        <v>LUGAR</v>
      </c>
      <c r="Q15" s="17">
        <f>IF(Q11&lt;&gt;"",IF(C8=Q11,C10,IF(C10=Q11,C8,IF(C18=Q11,C20,IF(C20=Q11,C18,IF(C28=Q11,C30,IF(C30=Q11,C28,IF(C38=Q11,C40,IF(C40=Q11,C38)))))))),"")</f>
        <v>0</v>
      </c>
      <c r="R15" s="13" t="e">
        <f>IF(Q15="","",VLOOKUP(Q15,LISTAS!$F$5:$H$301,2,0))</f>
        <v>#N/A</v>
      </c>
      <c r="S15" s="13" t="e">
        <f>IF(Q15="","",VLOOKUP(Q15,LISTAS!$F$5:$I$301,4,0))</f>
        <v>#N/A</v>
      </c>
      <c r="T15" s="13">
        <f t="shared" si="0"/>
        <v>240</v>
      </c>
      <c r="U15" s="13">
        <f t="shared" si="2"/>
        <v>240</v>
      </c>
    </row>
    <row r="16" spans="2:23" ht="18" customHeight="1" thickBot="1" x14ac:dyDescent="0.3">
      <c r="B16" s="57"/>
      <c r="C16" s="80"/>
      <c r="D16" s="39"/>
      <c r="E16" s="41"/>
      <c r="F16" s="39"/>
      <c r="G16" s="71" t="str">
        <f>IF(G15="","",VLOOKUP(G15,LISTAS!$F$5:$H$301,2,0))</f>
        <v>COLÉGIO ARBOS - SÃO CAETANO DO SUL</v>
      </c>
      <c r="H16" s="115"/>
      <c r="I16" s="41"/>
      <c r="J16" s="39"/>
      <c r="K16" s="39"/>
      <c r="L16" s="14"/>
      <c r="O16" s="11" t="str">
        <f>IF(Q16&lt;&gt;"",1+COUNTIF(O8:O15,"1")+COUNTIF(O8:O15,"2")+COUNTIF(O8:O15,"3")+COUNTIF(O8:O15,"4")+COUNTIF(O8:O15,"5")+COUNTIF(O8:O15,"6")+COUNTIF(O8:O15,"7")+COUNTIF(O8:O15,"8"),"")</f>
        <v/>
      </c>
      <c r="P16" s="12" t="str">
        <f t="shared" si="1"/>
        <v/>
      </c>
      <c r="Q16" s="17"/>
      <c r="R16" s="13" t="str">
        <f>IF(Q16="","",VLOOKUP(Q16,LISTAS!$F$5:$H$301,2,0))</f>
        <v/>
      </c>
      <c r="S16" s="13" t="str">
        <f>IF(Q16="","",VLOOKUP(Q16,LISTAS!$F$5:$I$301,4,0))</f>
        <v/>
      </c>
      <c r="T16" s="13" t="str">
        <f t="shared" si="0"/>
        <v/>
      </c>
      <c r="U16" s="13" t="str">
        <f t="shared" si="2"/>
        <v/>
      </c>
    </row>
    <row r="17" spans="2:21" ht="18" customHeight="1" thickBot="1" x14ac:dyDescent="0.3">
      <c r="B17" s="57"/>
      <c r="C17" s="80"/>
      <c r="D17" s="39"/>
      <c r="E17" s="41"/>
      <c r="F17" s="39"/>
      <c r="G17" s="10"/>
      <c r="H17" s="10"/>
      <c r="I17" s="41"/>
      <c r="J17" s="39"/>
      <c r="K17" s="39"/>
      <c r="L17" s="14"/>
      <c r="O17" s="11" t="str">
        <f>IF(Q17&lt;&gt;"",1+COUNTIF(O8:O16,"1")+COUNTIF(O8:O16,"2")+COUNTIF(O8:O16,"3")+COUNTIF(O8:O16,"4")+COUNTIF(O8:O16,"5")+COUNTIF(O8:O16,"6")+COUNTIF(O8:O16,"7")+COUNTIF(O8:O16,"8")+COUNTIF(O8:O16,"9"),"")</f>
        <v/>
      </c>
      <c r="P17" s="12" t="str">
        <f t="shared" si="1"/>
        <v/>
      </c>
      <c r="Q17" s="17"/>
      <c r="R17" s="13" t="str">
        <f>IF(Q17="","",VLOOKUP(Q17,LISTAS!$F$5:$H$301,2,0))</f>
        <v/>
      </c>
      <c r="S17" s="13" t="str">
        <f>IF(Q17="","",VLOOKUP(Q17,LISTAS!$F$5:$I$301,4,0))</f>
        <v/>
      </c>
      <c r="T17" s="13" t="str">
        <f t="shared" si="0"/>
        <v/>
      </c>
      <c r="U17" s="13" t="str">
        <f t="shared" si="2"/>
        <v/>
      </c>
    </row>
    <row r="18" spans="2:21" ht="18" customHeight="1" x14ac:dyDescent="0.25">
      <c r="B18" s="113">
        <v>4</v>
      </c>
      <c r="C18" s="81"/>
      <c r="D18" s="114">
        <v>0</v>
      </c>
      <c r="E18" s="43">
        <f>IF(D18&lt;&gt;"",D18,"")</f>
        <v>0</v>
      </c>
      <c r="F18" s="39" t="str">
        <f>IF(D18&lt;&gt;"",IF(C18="","",C18),"")</f>
        <v/>
      </c>
      <c r="G18" s="39">
        <f>IF(E18&lt;&gt;"",IF(E20&lt;&gt;"",SMALL(E18:F20,1),""),"")</f>
        <v>0</v>
      </c>
      <c r="H18" s="10"/>
      <c r="I18" s="15"/>
      <c r="J18" s="10"/>
      <c r="K18" s="10"/>
      <c r="L18" s="14"/>
      <c r="O18" s="11" t="str">
        <f>IF(Q18&lt;&gt;"",1+COUNTIF(O8:O17,"1")+COUNTIF(O8:O17,"2")+COUNTIF(O8:O17,"3")+COUNTIF(O8:O17,"4")+COUNTIF(O8:O17,"5")+COUNTIF(O8:O17,"6")+COUNTIF(O8:O17,"7")+COUNTIF(O8:O17,"8")+COUNTIF(O8:O17,"9")+COUNTIF(O8:O17,"10"),"")</f>
        <v/>
      </c>
      <c r="P18" s="12" t="str">
        <f t="shared" si="1"/>
        <v/>
      </c>
      <c r="Q18" s="17"/>
      <c r="R18" s="13" t="str">
        <f>IF(Q18="","",VLOOKUP(Q18,LISTAS!$F$5:$H$301,2,0))</f>
        <v/>
      </c>
      <c r="S18" s="13" t="str">
        <f>IF(Q18="","",VLOOKUP(Q18,LISTAS!$F$5:$I$301,4,0))</f>
        <v/>
      </c>
      <c r="T18" s="13" t="str">
        <f t="shared" si="0"/>
        <v/>
      </c>
      <c r="U18" s="13" t="str">
        <f t="shared" si="2"/>
        <v/>
      </c>
    </row>
    <row r="19" spans="2:21" ht="18" customHeight="1" thickBot="1" x14ac:dyDescent="0.3">
      <c r="B19" s="113"/>
      <c r="C19" s="82" t="str">
        <f>IF(C18="","",VLOOKUP(C18,LISTAS!$F$5:$H$301,2,0))</f>
        <v/>
      </c>
      <c r="D19" s="115"/>
      <c r="E19" s="44"/>
      <c r="F19" s="39"/>
      <c r="G19" s="39"/>
      <c r="H19" s="10"/>
      <c r="I19" s="15"/>
      <c r="J19" s="10"/>
      <c r="K19" s="10"/>
      <c r="L19" s="14"/>
      <c r="O19" s="11" t="str">
        <f>IF(Q19&lt;&gt;"",1+COUNTIF(O8:O18,"1")+COUNTIF(O8:O18,"2")+COUNTIF(O8:O18,"3")+COUNTIF(O8:O18,"4")+COUNTIF(O8:O18,"5")+COUNTIF(O8:O18,"6")+COUNTIF(O8:O18,"7")+COUNTIF(O8:O18,"8")+COUNTIF(O8:O18,"9")+COUNTIF(O8:O18,"10")+COUNTIF(O8:O18,"11"),"")</f>
        <v/>
      </c>
      <c r="P19" s="12" t="str">
        <f t="shared" si="1"/>
        <v/>
      </c>
      <c r="Q19" s="17"/>
      <c r="R19" s="13" t="str">
        <f>IF(Q19="","",VLOOKUP(Q19,LISTAS!$F$5:$H$301,2,0))</f>
        <v/>
      </c>
      <c r="S19" s="13" t="str">
        <f>IF(Q19="","",VLOOKUP(Q19,LISTAS!$F$5:$I$301,4,0))</f>
        <v/>
      </c>
      <c r="T19" s="13" t="str">
        <f t="shared" si="0"/>
        <v/>
      </c>
      <c r="U19" s="13" t="str">
        <f t="shared" si="2"/>
        <v/>
      </c>
    </row>
    <row r="20" spans="2:21" ht="18" customHeight="1" x14ac:dyDescent="0.25">
      <c r="B20" s="113">
        <v>5</v>
      </c>
      <c r="C20" s="81" t="s">
        <v>100</v>
      </c>
      <c r="D20" s="114">
        <v>1</v>
      </c>
      <c r="E20" s="44">
        <f>IF(D20&lt;&gt;"",D20,"")</f>
        <v>1</v>
      </c>
      <c r="F20" s="39" t="str">
        <f>IF(D20&lt;&gt;"",IF(C20="","",C20),"")</f>
        <v>GABRIELLE MORILA MOTA</v>
      </c>
      <c r="G20" s="39" t="str">
        <f>VLOOKUP(G18,E18:F20,2,0)</f>
        <v/>
      </c>
      <c r="H20" s="10"/>
      <c r="I20" s="15"/>
      <c r="J20" s="10"/>
      <c r="K20" s="10"/>
      <c r="L20" s="14"/>
      <c r="N20" s="19"/>
      <c r="O20" s="11" t="str">
        <f>IF(Q20&lt;&gt;"",1+COUNTIF(O8:O19,"1")+COUNTIF(O8:O19,"2")+COUNTIF(O8:O19,"3")+COUNTIF(O8:O19,"4")+COUNTIF(O8:O19,"5")+COUNTIF(O8:O19,"6")+COUNTIF(O8:O19,"7")+COUNTIF(O8:O19,"8")+COUNTIF(O8:O19,"9")+COUNTIF(O8:O19,"10")+COUNTIF(O8:O19,"11")+COUNTIF(O8:O19,"12"),"")</f>
        <v/>
      </c>
      <c r="P20" s="12" t="str">
        <f t="shared" si="1"/>
        <v/>
      </c>
      <c r="Q20" s="17"/>
      <c r="R20" s="13" t="str">
        <f>IF(Q20="","",VLOOKUP(Q20,LISTAS!$F$5:$H$301,2,0))</f>
        <v/>
      </c>
      <c r="S20" s="13" t="str">
        <f>IF(Q20="","",VLOOKUP(Q20,LISTAS!$F$5:$I$301,4,0))</f>
        <v/>
      </c>
      <c r="T20" s="13" t="str">
        <f t="shared" si="0"/>
        <v/>
      </c>
      <c r="U20" s="13" t="str">
        <f t="shared" si="2"/>
        <v/>
      </c>
    </row>
    <row r="21" spans="2:21" ht="18" customHeight="1" thickBot="1" x14ac:dyDescent="0.3">
      <c r="B21" s="113"/>
      <c r="C21" s="82" t="str">
        <f>IF(C20="","",VLOOKUP(C20,LISTAS!$F$5:$H$301,2,0))</f>
        <v>COLÉGIO ARBOS - SÃO CAETANO DO SUL</v>
      </c>
      <c r="D21" s="115"/>
      <c r="E21" s="39"/>
      <c r="F21" s="39"/>
      <c r="G21" s="39"/>
      <c r="H21" s="10"/>
      <c r="I21" s="15"/>
      <c r="J21" s="10"/>
      <c r="K21" s="10"/>
      <c r="L21" s="14"/>
      <c r="N21" s="19"/>
      <c r="O21" s="11" t="str">
        <f>IF(Q21&lt;&gt;"",1+COUNTIF(O8:O20,"1")+COUNTIF(O8:O20,"2")+COUNTIF(O8:O20,"3")+COUNTIF(O8:O20,"4")+COUNTIF(O8:O20,"5")+COUNTIF(O8:O20,"6")+COUNTIF(O8:O20,"7")+COUNTIF(O8:O20,"8")+COUNTIF(O8:O20,"9")+COUNTIF(O8:O20,"10")+COUNTIF(O8:O20,"11")+COUNTIF(O8:O20,"12")+COUNTIF(O8:O20,"13"),"")</f>
        <v/>
      </c>
      <c r="P21" s="12" t="str">
        <f t="shared" si="1"/>
        <v/>
      </c>
      <c r="Q21" s="17"/>
      <c r="R21" s="13" t="str">
        <f>IF(Q21="","",VLOOKUP(Q21,LISTAS!$F$5:$H$301,2,0))</f>
        <v/>
      </c>
      <c r="S21" s="13" t="str">
        <f>IF(Q21="","",VLOOKUP(Q21,LISTAS!$F$5:$I$301,4,0))</f>
        <v/>
      </c>
      <c r="T21" s="13" t="str">
        <f t="shared" si="0"/>
        <v/>
      </c>
      <c r="U21" s="13" t="str">
        <f t="shared" si="2"/>
        <v/>
      </c>
    </row>
    <row r="22" spans="2:21" ht="18" customHeight="1" thickBot="1" x14ac:dyDescent="0.3">
      <c r="B22" s="57"/>
      <c r="C22" s="80"/>
      <c r="D22" s="39"/>
      <c r="E22" s="39"/>
      <c r="F22" s="39"/>
      <c r="G22" s="39"/>
      <c r="H22" s="39"/>
      <c r="I22" s="41"/>
      <c r="J22" s="39"/>
      <c r="K22" s="10"/>
      <c r="L22" s="14"/>
      <c r="M22" s="16"/>
      <c r="O22" s="11" t="str">
        <f>IF(Q22&lt;&gt;"",1+COUNTIF(O8:O21,"1")+COUNTIF(O8:O21,"2")+COUNTIF(O8:O21,"3")+COUNTIF(O8:O21,"4")+COUNTIF(O8:O21,"5")+COUNTIF(O8:O21,"6")+COUNTIF(O8:O21,"7")+COUNTIF(O8:O21,"8")+COUNTIF(O8:O21,"9")+COUNTIF(O8:O21,"10")+COUNTIF(O8:O21,"11")+COUNTIF(O8:O21,"12")+COUNTIF(O8:O21,"13")+COUNTIF(O8:O21,"14"),"")</f>
        <v/>
      </c>
      <c r="P22" s="12" t="str">
        <f t="shared" si="1"/>
        <v/>
      </c>
      <c r="Q22" s="17"/>
      <c r="R22" s="13" t="str">
        <f>IF(Q22="","",VLOOKUP(Q22,LISTAS!$F$5:$H$301,2,0))</f>
        <v/>
      </c>
      <c r="S22" s="13" t="str">
        <f>IF(Q22="","",VLOOKUP(Q22,LISTAS!$F$5:$I$301,4,0))</f>
        <v/>
      </c>
      <c r="T22" s="13" t="str">
        <f t="shared" si="0"/>
        <v/>
      </c>
      <c r="U22" s="13" t="str">
        <f t="shared" si="2"/>
        <v/>
      </c>
    </row>
    <row r="23" spans="2:21" ht="18" customHeight="1" x14ac:dyDescent="0.25">
      <c r="B23" s="57"/>
      <c r="C23" s="80"/>
      <c r="D23" s="39"/>
      <c r="E23" s="39"/>
      <c r="F23" s="39"/>
      <c r="G23" s="39"/>
      <c r="H23" s="39"/>
      <c r="I23" s="41"/>
      <c r="J23" s="39"/>
      <c r="K23" s="70" t="str">
        <f>IF(H13&lt;&gt;"",IF(H15&lt;&gt;"",IF(H13=H15,"",IF(H13&gt;H15,G13,G15)),""),"")</f>
        <v>MARIA VALENTINA CARDELIQUIO</v>
      </c>
      <c r="L23" s="114">
        <v>1</v>
      </c>
      <c r="M23" s="16"/>
      <c r="O23" s="11" t="str">
        <f>IF(Q23&lt;&gt;"",1+COUNTIF(O8:O22,"1")+COUNTIF(O8:O22,"2")+COUNTIF(O8:O22,"3")+COUNTIF(O8:O22,"4")+COUNTIF(O8:O22,"5")+COUNTIF(O8:O22,"6")+COUNTIF(O8:O22,"7")+COUNTIF(O8:O22,"8")+COUNTIF(O8:O22,"9")+COUNTIF(O8:O22,"10")+COUNTIF(O8:O22,"11")+COUNTIF(O8:O22,"12")+COUNTIF(O8:O22,"13")+COUNTIF(O8:O22,"14")+COUNTIF(O8:O22,"15"),"")</f>
        <v/>
      </c>
      <c r="P23" s="12" t="str">
        <f t="shared" si="1"/>
        <v/>
      </c>
      <c r="Q23" s="17"/>
      <c r="R23" s="13" t="str">
        <f>IF(Q23="","",VLOOKUP(Q23,LISTAS!$F$5:$H$301,2,0))</f>
        <v/>
      </c>
      <c r="S23" s="13" t="str">
        <f>IF(Q23="","",VLOOKUP(Q23,LISTAS!$F$5:$I$301,4,0))</f>
        <v/>
      </c>
      <c r="T23" s="13" t="str">
        <f t="shared" si="0"/>
        <v/>
      </c>
      <c r="U23" s="13" t="str">
        <f t="shared" si="2"/>
        <v/>
      </c>
    </row>
    <row r="24" spans="2:21" ht="18" customHeight="1" thickBot="1" x14ac:dyDescent="0.3">
      <c r="B24" s="57"/>
      <c r="C24" s="80"/>
      <c r="D24" s="39"/>
      <c r="E24" s="39"/>
      <c r="F24" s="39"/>
      <c r="G24" s="39"/>
      <c r="H24" s="39"/>
      <c r="I24" s="41"/>
      <c r="J24" s="39"/>
      <c r="K24" s="71" t="str">
        <f>IF(K23="","",VLOOKUP(K23,LISTAS!$F$5:$H$301,2,0))</f>
        <v>COLÉGIO ARBOS - SANTO ANDRÉ</v>
      </c>
      <c r="L24" s="115"/>
      <c r="M24" s="16"/>
      <c r="O24" s="11"/>
      <c r="P24" s="12"/>
      <c r="Q24" s="13"/>
      <c r="R24" s="13" t="str">
        <f>IF(Q24="","",VLOOKUP(Q24,LISTAS!$F$5:$H$301,2,0))</f>
        <v/>
      </c>
      <c r="S24" s="13" t="str">
        <f>IF(Q24="","",VLOOKUP(Q24,LISTAS!$F$5:$I$301,4,0))</f>
        <v/>
      </c>
      <c r="T24" s="13" t="str">
        <f t="shared" si="0"/>
        <v/>
      </c>
      <c r="U24" s="13" t="str">
        <f t="shared" si="2"/>
        <v/>
      </c>
    </row>
    <row r="25" spans="2:21" ht="18" customHeight="1" x14ac:dyDescent="0.25">
      <c r="B25" s="57"/>
      <c r="C25" s="80"/>
      <c r="D25" s="39"/>
      <c r="E25" s="39"/>
      <c r="F25" s="39"/>
      <c r="G25" s="39"/>
      <c r="H25" s="39"/>
      <c r="I25" s="41"/>
      <c r="J25" s="42"/>
      <c r="K25" s="70" t="str">
        <f>IF(H33&lt;&gt;"",IF(H35&lt;&gt;"",IF(H33=H35,"",IF(H33&gt;H35,G33,G35)),""),"")</f>
        <v>JULIA CIPOLA ALVES</v>
      </c>
      <c r="L25" s="114">
        <v>0</v>
      </c>
      <c r="M25" s="16"/>
      <c r="O25" s="11"/>
      <c r="P25" s="12"/>
      <c r="Q25" s="13"/>
      <c r="R25" s="13" t="str">
        <f>IF(Q25="","",VLOOKUP(Q25,LISTAS!$F$5:$H$301,2,0))</f>
        <v/>
      </c>
      <c r="S25" s="13" t="str">
        <f>IF(Q25="","",VLOOKUP(Q25,LISTAS!$F$5:$I$301,4,0))</f>
        <v/>
      </c>
      <c r="T25" s="13" t="str">
        <f t="shared" si="0"/>
        <v/>
      </c>
      <c r="U25" s="13" t="str">
        <f t="shared" si="2"/>
        <v/>
      </c>
    </row>
    <row r="26" spans="2:21" ht="18" customHeight="1" thickBot="1" x14ac:dyDescent="0.3">
      <c r="B26" s="57"/>
      <c r="C26" s="80"/>
      <c r="D26" s="39"/>
      <c r="E26" s="39"/>
      <c r="F26" s="39"/>
      <c r="G26" s="39"/>
      <c r="H26" s="39"/>
      <c r="I26" s="41"/>
      <c r="J26" s="39"/>
      <c r="K26" s="71" t="str">
        <f>IF(K25="","",VLOOKUP(K25,LISTAS!$F$5:$H$301,2,0))</f>
        <v>COLÉGIO ARBOS - SÃO CAETANO DO SUL</v>
      </c>
      <c r="L26" s="115"/>
      <c r="N26" s="19"/>
      <c r="O26" s="11"/>
      <c r="P26" s="12"/>
      <c r="Q26" s="13"/>
      <c r="R26" s="13" t="str">
        <f>IF(Q26="","",VLOOKUP(Q26,LISTAS!$F$5:$H$301,2,0))</f>
        <v/>
      </c>
      <c r="S26" s="13" t="str">
        <f>IF(Q26="","",VLOOKUP(Q26,LISTAS!$F$5:$I$301,4,0))</f>
        <v/>
      </c>
      <c r="T26" s="13" t="str">
        <f t="shared" si="0"/>
        <v/>
      </c>
      <c r="U26" s="13" t="str">
        <f t="shared" si="2"/>
        <v/>
      </c>
    </row>
    <row r="27" spans="2:21" ht="18" customHeight="1" thickBot="1" x14ac:dyDescent="0.3">
      <c r="B27" s="57"/>
      <c r="C27" s="80"/>
      <c r="D27" s="39"/>
      <c r="E27" s="39"/>
      <c r="F27" s="39"/>
      <c r="G27" s="39"/>
      <c r="H27" s="39"/>
      <c r="I27" s="41"/>
      <c r="J27" s="39"/>
      <c r="K27" s="10"/>
      <c r="L27" s="14"/>
      <c r="O27" s="11"/>
      <c r="P27" s="12"/>
      <c r="Q27" s="13"/>
      <c r="R27" s="13" t="str">
        <f>IF(Q27="","",VLOOKUP(Q27,LISTAS!$F$5:$H$301,2,0))</f>
        <v/>
      </c>
      <c r="S27" s="13" t="str">
        <f>IF(Q27="","",VLOOKUP(Q27,LISTAS!$F$5:$I$301,4,0))</f>
        <v/>
      </c>
      <c r="T27" s="13" t="str">
        <f t="shared" si="0"/>
        <v/>
      </c>
      <c r="U27" s="13" t="str">
        <f t="shared" si="2"/>
        <v/>
      </c>
    </row>
    <row r="28" spans="2:21" ht="18" customHeight="1" x14ac:dyDescent="0.25">
      <c r="B28" s="113">
        <v>3</v>
      </c>
      <c r="C28" s="81" t="s">
        <v>153</v>
      </c>
      <c r="D28" s="114">
        <v>1</v>
      </c>
      <c r="E28" s="39">
        <f>IF(D28&lt;&gt;"",D28,"")</f>
        <v>1</v>
      </c>
      <c r="F28" s="39" t="str">
        <f>IF(D28&lt;&gt;"",IF(C28="","",C28),"")</f>
        <v xml:space="preserve">MARIA CLARA PASCHOALIN </v>
      </c>
      <c r="G28" s="39">
        <f>IF(E28&lt;&gt;"",IF(E30&lt;&gt;"",SMALL(E28:F30,1),""),"")</f>
        <v>0</v>
      </c>
      <c r="H28" s="10"/>
      <c r="I28" s="15"/>
      <c r="J28" s="10"/>
      <c r="K28" s="10"/>
      <c r="L28" s="14"/>
      <c r="O28" s="11"/>
      <c r="P28" s="12"/>
      <c r="Q28" s="13"/>
      <c r="R28" s="13" t="str">
        <f>IF(Q28="","",VLOOKUP(Q28,LISTAS!$F$5:$H$301,2,0))</f>
        <v/>
      </c>
      <c r="S28" s="13" t="str">
        <f>IF(Q28="","",VLOOKUP(Q28,LISTAS!$F$5:$I$301,4,0))</f>
        <v/>
      </c>
      <c r="T28" s="13" t="str">
        <f t="shared" si="0"/>
        <v/>
      </c>
      <c r="U28" s="13" t="str">
        <f t="shared" si="2"/>
        <v/>
      </c>
    </row>
    <row r="29" spans="2:21" ht="18" customHeight="1" thickBot="1" x14ac:dyDescent="0.3">
      <c r="B29" s="113"/>
      <c r="C29" s="82" t="str">
        <f>IF(C28="","",VLOOKUP(C28,LISTAS!$F$5:$H$301,2,0))</f>
        <v>LICEU JARDIM</v>
      </c>
      <c r="D29" s="115"/>
      <c r="E29" s="39"/>
      <c r="F29" s="39"/>
      <c r="G29" s="39"/>
      <c r="H29" s="10"/>
      <c r="I29" s="15"/>
      <c r="J29" s="10"/>
      <c r="K29" s="10"/>
      <c r="L29" s="14"/>
      <c r="O29" s="11"/>
      <c r="P29" s="12"/>
      <c r="Q29" s="13"/>
      <c r="R29" s="13" t="str">
        <f>IF(Q29="","",VLOOKUP(Q29,LISTAS!$F$5:$H$301,2,0))</f>
        <v/>
      </c>
      <c r="S29" s="13" t="str">
        <f>IF(Q29="","",VLOOKUP(Q29,LISTAS!$F$5:$I$301,4,0))</f>
        <v/>
      </c>
      <c r="T29" s="13" t="str">
        <f t="shared" si="0"/>
        <v/>
      </c>
      <c r="U29" s="13" t="str">
        <f t="shared" si="2"/>
        <v/>
      </c>
    </row>
    <row r="30" spans="2:21" ht="18" customHeight="1" x14ac:dyDescent="0.25">
      <c r="B30" s="113">
        <v>6</v>
      </c>
      <c r="C30" s="81"/>
      <c r="D30" s="114">
        <v>0</v>
      </c>
      <c r="E30" s="40">
        <f>IF(D30&lt;&gt;"",D30,"")</f>
        <v>0</v>
      </c>
      <c r="F30" s="39" t="str">
        <f>IF(D30&lt;&gt;"",IF(C30="","",C30),"")</f>
        <v/>
      </c>
      <c r="G30" s="39" t="str">
        <f>VLOOKUP(G28,E28:F30,2,0)</f>
        <v/>
      </c>
      <c r="H30" s="10"/>
      <c r="I30" s="15"/>
      <c r="J30" s="10"/>
      <c r="K30" s="10"/>
      <c r="L30" s="14"/>
      <c r="O30" s="11"/>
      <c r="P30" s="12"/>
      <c r="Q30" s="13"/>
      <c r="R30" s="13" t="str">
        <f>IF(Q30="","",VLOOKUP(Q30,LISTAS!$F$5:$H$301,2,0))</f>
        <v/>
      </c>
      <c r="S30" s="13" t="str">
        <f>IF(Q30="","",VLOOKUP(Q30,LISTAS!$F$5:$I$301,4,0))</f>
        <v/>
      </c>
      <c r="T30" s="13" t="str">
        <f t="shared" si="0"/>
        <v/>
      </c>
      <c r="U30" s="13" t="str">
        <f t="shared" si="2"/>
        <v/>
      </c>
    </row>
    <row r="31" spans="2:21" ht="18" customHeight="1" thickBot="1" x14ac:dyDescent="0.3">
      <c r="B31" s="113"/>
      <c r="C31" s="82" t="str">
        <f>IF(C30="","",VLOOKUP(C30,LISTAS!$F$5:$H$301,2,0))</f>
        <v/>
      </c>
      <c r="D31" s="115"/>
      <c r="E31" s="41"/>
      <c r="F31" s="39"/>
      <c r="G31" s="39"/>
      <c r="H31" s="10"/>
      <c r="I31" s="15"/>
      <c r="J31" s="10"/>
      <c r="K31" s="10"/>
      <c r="L31" s="14"/>
      <c r="O31" s="11"/>
      <c r="P31" s="12"/>
      <c r="Q31" s="13"/>
      <c r="R31" s="13" t="str">
        <f>IF(Q31="","",VLOOKUP(Q31,LISTAS!$F$5:$H$301,2,0))</f>
        <v/>
      </c>
      <c r="S31" s="13" t="str">
        <f>IF(Q31="","",VLOOKUP(Q31,LISTAS!$F$5:$I$301,4,0))</f>
        <v/>
      </c>
      <c r="T31" s="13" t="str">
        <f t="shared" si="0"/>
        <v/>
      </c>
      <c r="U31" s="13" t="str">
        <f t="shared" si="2"/>
        <v/>
      </c>
    </row>
    <row r="32" spans="2:21" ht="18" customHeight="1" thickBot="1" x14ac:dyDescent="0.3">
      <c r="B32" s="57"/>
      <c r="C32" s="80"/>
      <c r="D32" s="39"/>
      <c r="E32" s="41"/>
      <c r="F32" s="39"/>
      <c r="G32" s="10"/>
      <c r="H32" s="10"/>
      <c r="I32" s="15"/>
      <c r="J32" s="10"/>
      <c r="K32" s="10"/>
      <c r="L32" s="14"/>
      <c r="O32" s="11"/>
      <c r="P32" s="12"/>
      <c r="Q32" s="13"/>
      <c r="R32" s="13" t="str">
        <f>IF(Q32="","",VLOOKUP(Q32,LISTAS!$F$5:$H$301,2,0))</f>
        <v/>
      </c>
      <c r="S32" s="13" t="str">
        <f>IF(Q32="","",VLOOKUP(Q32,LISTAS!$F$5:$I$301,4,0))</f>
        <v/>
      </c>
      <c r="T32" s="13" t="str">
        <f t="shared" si="0"/>
        <v/>
      </c>
      <c r="U32" s="13" t="str">
        <f t="shared" si="2"/>
        <v/>
      </c>
    </row>
    <row r="33" spans="2:21" ht="18" customHeight="1" x14ac:dyDescent="0.25">
      <c r="B33" s="57"/>
      <c r="C33" s="80"/>
      <c r="D33" s="39"/>
      <c r="E33" s="41"/>
      <c r="F33" s="39"/>
      <c r="G33" s="70" t="str">
        <f>IF(D28&lt;&gt;"",IF(D30&lt;&gt;"",IF(D28=D30,"",IF(D28&gt;D30,C28,C30)),""),"")</f>
        <v xml:space="preserve">MARIA CLARA PASCHOALIN </v>
      </c>
      <c r="H33" s="114">
        <v>0</v>
      </c>
      <c r="I33" s="43">
        <f>IF(H33&lt;&gt;"",H33,"")</f>
        <v>0</v>
      </c>
      <c r="J33" s="39" t="str">
        <f>IF(H33&lt;&gt;"",IF(G33="","",G33),"")</f>
        <v xml:space="preserve">MARIA CLARA PASCHOALIN </v>
      </c>
      <c r="K33" s="39">
        <f>IF(I33&lt;&gt;"",IF(I35&lt;&gt;"",SMALL(I33:J35,1),""),"")</f>
        <v>0</v>
      </c>
      <c r="L33" s="14"/>
      <c r="O33" s="11"/>
      <c r="P33" s="12"/>
      <c r="Q33" s="13"/>
      <c r="R33" s="13" t="str">
        <f>IF(Q33="","",VLOOKUP(Q33,LISTAS!$F$5:$H$301,2,0))</f>
        <v/>
      </c>
      <c r="S33" s="13" t="str">
        <f>IF(Q33="","",VLOOKUP(Q33,LISTAS!$F$5:$I$301,4,0))</f>
        <v/>
      </c>
      <c r="T33" s="13" t="str">
        <f t="shared" si="0"/>
        <v/>
      </c>
      <c r="U33" s="13" t="str">
        <f t="shared" si="2"/>
        <v/>
      </c>
    </row>
    <row r="34" spans="2:21" ht="18" customHeight="1" thickBot="1" x14ac:dyDescent="0.3">
      <c r="B34" s="57"/>
      <c r="C34" s="80"/>
      <c r="D34" s="39"/>
      <c r="E34" s="41"/>
      <c r="F34" s="39"/>
      <c r="G34" s="71" t="str">
        <f>IF(G33="","",VLOOKUP(G33,LISTAS!$F$5:$H$301,2,0))</f>
        <v>LICEU JARDIM</v>
      </c>
      <c r="H34" s="115"/>
      <c r="I34" s="44"/>
      <c r="J34" s="39"/>
      <c r="K34" s="39"/>
      <c r="L34" s="14"/>
      <c r="O34" s="11"/>
      <c r="P34" s="12"/>
      <c r="Q34" s="13"/>
      <c r="R34" s="13" t="str">
        <f>IF(Q34="","",VLOOKUP(Q34,LISTAS!$F$5:$H$301,2,0))</f>
        <v/>
      </c>
      <c r="S34" s="13" t="str">
        <f>IF(Q34="","",VLOOKUP(Q34,LISTAS!$F$5:$I$301,4,0))</f>
        <v/>
      </c>
      <c r="T34" s="13" t="str">
        <f t="shared" si="0"/>
        <v/>
      </c>
      <c r="U34" s="13" t="str">
        <f t="shared" si="2"/>
        <v/>
      </c>
    </row>
    <row r="35" spans="2:21" ht="18" customHeight="1" x14ac:dyDescent="0.25">
      <c r="B35" s="57"/>
      <c r="C35" s="80"/>
      <c r="D35" s="39"/>
      <c r="E35" s="41"/>
      <c r="F35" s="42"/>
      <c r="G35" s="70" t="str">
        <f>IF(D38&lt;&gt;"",IF(D40&lt;&gt;"",IF(D38=D40,"",IF(D38&gt;D40,C38,C40)),""),"")</f>
        <v>JULIA CIPOLA ALVES</v>
      </c>
      <c r="H35" s="114">
        <v>1</v>
      </c>
      <c r="I35" s="44">
        <f>IF(H35&lt;&gt;"",H35,"")</f>
        <v>1</v>
      </c>
      <c r="J35" s="39" t="str">
        <f>IF(H35&lt;&gt;"",IF(G35="","",G35),"")</f>
        <v>JULIA CIPOLA ALVES</v>
      </c>
      <c r="K35" s="39" t="str">
        <f>VLOOKUP(K33,I33:J35,2,0)</f>
        <v xml:space="preserve">MARIA CLARA PASCHOALIN </v>
      </c>
      <c r="L35" s="14"/>
      <c r="O35" s="11"/>
      <c r="P35" s="12"/>
      <c r="Q35" s="13"/>
      <c r="R35" s="13" t="str">
        <f>IF(Q35="","",VLOOKUP(Q35,LISTAS!$F$5:$H$301,2,0))</f>
        <v/>
      </c>
      <c r="S35" s="13" t="str">
        <f>IF(Q35="","",VLOOKUP(Q35,LISTAS!$F$5:$I$301,4,0))</f>
        <v/>
      </c>
      <c r="T35" s="13" t="str">
        <f t="shared" si="0"/>
        <v/>
      </c>
      <c r="U35" s="13" t="str">
        <f t="shared" si="2"/>
        <v/>
      </c>
    </row>
    <row r="36" spans="2:21" ht="18" customHeight="1" thickBot="1" x14ac:dyDescent="0.3">
      <c r="B36" s="57"/>
      <c r="C36" s="80"/>
      <c r="D36" s="39"/>
      <c r="E36" s="41"/>
      <c r="F36" s="39"/>
      <c r="G36" s="71" t="str">
        <f>IF(G35="","",VLOOKUP(G35,LISTAS!$F$5:$H$301,2,0))</f>
        <v>COLÉGIO ARBOS - SÃO CAETANO DO SUL</v>
      </c>
      <c r="H36" s="115"/>
      <c r="I36" s="39"/>
      <c r="J36" s="39"/>
      <c r="K36" s="39"/>
      <c r="L36" s="14"/>
      <c r="O36" s="11"/>
      <c r="P36" s="12"/>
      <c r="Q36" s="13"/>
      <c r="R36" s="13" t="str">
        <f>IF(Q36="","",VLOOKUP(Q36,LISTAS!$F$5:$H$301,2,0))</f>
        <v/>
      </c>
      <c r="S36" s="13" t="str">
        <f>IF(Q36="","",VLOOKUP(Q36,LISTAS!$F$5:$I$301,4,0))</f>
        <v/>
      </c>
      <c r="T36" s="13" t="str">
        <f t="shared" si="0"/>
        <v/>
      </c>
      <c r="U36" s="13" t="str">
        <f t="shared" si="2"/>
        <v/>
      </c>
    </row>
    <row r="37" spans="2:21" ht="18" customHeight="1" thickBot="1" x14ac:dyDescent="0.3">
      <c r="B37" s="57"/>
      <c r="C37" s="80"/>
      <c r="D37" s="39"/>
      <c r="E37" s="41"/>
      <c r="F37" s="39"/>
      <c r="G37" s="39"/>
      <c r="H37" s="39"/>
      <c r="I37" s="39"/>
      <c r="J37" s="39"/>
      <c r="K37" s="39"/>
      <c r="L37" s="14"/>
      <c r="O37" s="11"/>
      <c r="P37" s="12"/>
      <c r="Q37" s="13"/>
      <c r="R37" s="13" t="str">
        <f>IF(Q37="","",VLOOKUP(Q37,LISTAS!$F$5:$H$301,2,0))</f>
        <v/>
      </c>
      <c r="S37" s="13" t="str">
        <f>IF(Q37="","",VLOOKUP(Q37,LISTAS!$F$5:$I$301,4,0))</f>
        <v/>
      </c>
      <c r="T37" s="13" t="str">
        <f t="shared" si="0"/>
        <v/>
      </c>
      <c r="U37" s="13" t="str">
        <f t="shared" si="2"/>
        <v/>
      </c>
    </row>
    <row r="38" spans="2:21" x14ac:dyDescent="0.25">
      <c r="B38" s="113">
        <v>2</v>
      </c>
      <c r="C38" s="81"/>
      <c r="D38" s="114">
        <v>0</v>
      </c>
      <c r="E38" s="43">
        <f>IF(D38&lt;&gt;"",D38,"")</f>
        <v>0</v>
      </c>
      <c r="F38" s="39" t="str">
        <f>IF(D38&lt;&gt;"",IF(C38="","",C38),"")</f>
        <v/>
      </c>
      <c r="G38" s="39">
        <f>IF(E38&lt;&gt;"",IF(E40&lt;&gt;"",SMALL(E38:F40,1),""),"")</f>
        <v>0</v>
      </c>
      <c r="H38" s="39"/>
      <c r="I38" s="39"/>
      <c r="J38" s="39"/>
      <c r="K38" s="39"/>
      <c r="L38" s="14"/>
      <c r="O38" s="11"/>
      <c r="P38" s="12"/>
      <c r="Q38" s="13"/>
      <c r="R38" s="13" t="str">
        <f>IF(Q38="","",VLOOKUP(Q38,LISTAS!$F$5:$H$301,2,0))</f>
        <v/>
      </c>
      <c r="S38" s="13" t="str">
        <f>IF(Q38="","",VLOOKUP(Q38,LISTAS!$F$5:$I$301,4,0))</f>
        <v/>
      </c>
      <c r="T38" s="13" t="str">
        <f t="shared" si="0"/>
        <v/>
      </c>
      <c r="U38" s="13" t="str">
        <f t="shared" si="2"/>
        <v/>
      </c>
    </row>
    <row r="39" spans="2:21" ht="17.25" thickBot="1" x14ac:dyDescent="0.3">
      <c r="B39" s="113"/>
      <c r="C39" s="82" t="str">
        <f>IF(C38="","",VLOOKUP(C38,LISTAS!$F$5:$H$301,2,0))</f>
        <v/>
      </c>
      <c r="D39" s="115"/>
      <c r="E39" s="44"/>
      <c r="F39" s="39"/>
      <c r="G39" s="39"/>
      <c r="H39" s="39"/>
      <c r="I39" s="39"/>
      <c r="J39" s="39"/>
      <c r="K39" s="39"/>
      <c r="L39" s="14"/>
      <c r="O39" s="11"/>
      <c r="P39" s="12"/>
      <c r="Q39" s="13"/>
      <c r="R39" s="13" t="str">
        <f>IF(Q39="","",VLOOKUP(Q39,LISTAS!$F$5:$H$301,2,0))</f>
        <v/>
      </c>
      <c r="S39" s="13" t="str">
        <f>IF(Q39="","",VLOOKUP(Q39,LISTAS!$F$5:$I$301,4,0))</f>
        <v/>
      </c>
      <c r="T39" s="13" t="str">
        <f t="shared" si="0"/>
        <v/>
      </c>
      <c r="U39" s="13" t="str">
        <f t="shared" si="2"/>
        <v/>
      </c>
    </row>
    <row r="40" spans="2:21" ht="18" customHeight="1" x14ac:dyDescent="0.25">
      <c r="B40" s="113">
        <v>7</v>
      </c>
      <c r="C40" s="81" t="s">
        <v>127</v>
      </c>
      <c r="D40" s="114">
        <v>1</v>
      </c>
      <c r="E40" s="44">
        <f>IF(D40&lt;&gt;"",D40,"")</f>
        <v>1</v>
      </c>
      <c r="F40" s="39" t="str">
        <f>IF(D40&lt;&gt;"",IF(C40="","",C40),"")</f>
        <v>JULIA CIPOLA ALVES</v>
      </c>
      <c r="G40" s="39" t="str">
        <f>VLOOKUP(G38,E38:F40,2,0)</f>
        <v/>
      </c>
      <c r="H40" s="39"/>
      <c r="I40" s="39"/>
      <c r="J40" s="39"/>
      <c r="K40" s="39"/>
      <c r="L40" s="14"/>
      <c r="O40" s="11"/>
      <c r="P40" s="12"/>
      <c r="Q40" s="13"/>
      <c r="R40" s="13" t="str">
        <f>IF(Q40="","",VLOOKUP(Q40,LISTAS!$F$5:$H$301,2,0))</f>
        <v/>
      </c>
      <c r="S40" s="13" t="str">
        <f>IF(Q40="","",VLOOKUP(Q40,LISTAS!$F$5:$I$301,4,0))</f>
        <v/>
      </c>
      <c r="T40" s="13" t="str">
        <f t="shared" si="0"/>
        <v/>
      </c>
      <c r="U40" s="13" t="str">
        <f t="shared" si="2"/>
        <v/>
      </c>
    </row>
    <row r="41" spans="2:21" ht="18" customHeight="1" thickBot="1" x14ac:dyDescent="0.3">
      <c r="B41" s="113"/>
      <c r="C41" s="82" t="str">
        <f>IF(C40="","",VLOOKUP(C40,LISTAS!$F$5:$H$301,2,0))</f>
        <v>COLÉGIO ARBOS - SÃO CAETANO DO SUL</v>
      </c>
      <c r="D41" s="115"/>
      <c r="E41" s="39"/>
      <c r="F41" s="39"/>
      <c r="G41" s="39"/>
      <c r="H41" s="39">
        <v>0</v>
      </c>
      <c r="I41" s="39"/>
      <c r="J41" s="39"/>
      <c r="K41" s="39"/>
      <c r="L41" s="53"/>
      <c r="O41" s="11"/>
      <c r="P41" s="12"/>
      <c r="Q41" s="13"/>
      <c r="R41" s="13" t="str">
        <f>IF(Q41="","",VLOOKUP(Q41,LISTAS!$F$5:$H$301,2,0))</f>
        <v/>
      </c>
      <c r="S41" s="13" t="str">
        <f>IF(Q41="","",VLOOKUP(Q41,LISTAS!$F$5:$I$301,4,0))</f>
        <v/>
      </c>
      <c r="T41" s="13" t="str">
        <f t="shared" si="0"/>
        <v/>
      </c>
      <c r="U41" s="13" t="str">
        <f t="shared" si="2"/>
        <v/>
      </c>
    </row>
    <row r="42" spans="2:21" ht="18" customHeight="1" x14ac:dyDescent="0.25">
      <c r="B42" s="57"/>
      <c r="C42" s="39"/>
      <c r="D42" s="39"/>
      <c r="E42" s="39"/>
      <c r="F42" s="39"/>
      <c r="G42" s="39"/>
      <c r="H42" s="39"/>
      <c r="I42" s="39"/>
      <c r="J42" s="39"/>
      <c r="K42" s="39"/>
      <c r="L42" s="53"/>
      <c r="O42" s="11"/>
      <c r="P42" s="12"/>
      <c r="Q42" s="13"/>
      <c r="R42" s="13" t="str">
        <f>IF(Q42="","",VLOOKUP(Q42,LISTAS!$F$5:$H$301,2,0))</f>
        <v/>
      </c>
      <c r="S42" s="13" t="str">
        <f>IF(Q42="","",VLOOKUP(Q42,LISTAS!$F$5:$I$301,4,0))</f>
        <v/>
      </c>
      <c r="T42" s="13" t="str">
        <f t="shared" si="0"/>
        <v/>
      </c>
      <c r="U42" s="13" t="str">
        <f t="shared" si="2"/>
        <v/>
      </c>
    </row>
    <row r="43" spans="2:21" ht="18" customHeight="1" x14ac:dyDescent="0.25">
      <c r="B43" s="58"/>
      <c r="C43" s="18"/>
      <c r="D43" s="18"/>
      <c r="E43" s="18"/>
      <c r="F43" s="18"/>
      <c r="G43" s="18"/>
      <c r="H43" s="18"/>
      <c r="I43" s="18"/>
      <c r="J43" s="18"/>
      <c r="K43" s="18"/>
      <c r="L43" s="18"/>
    </row>
    <row r="44" spans="2:21" ht="18" customHeight="1" x14ac:dyDescent="0.25">
      <c r="B44" s="58"/>
      <c r="C44" s="18"/>
      <c r="D44" s="18"/>
      <c r="E44" s="18"/>
      <c r="F44" s="18"/>
      <c r="G44" s="18"/>
      <c r="H44" s="18"/>
      <c r="I44" s="18"/>
      <c r="J44" s="18"/>
      <c r="K44" s="18"/>
      <c r="L44" s="18"/>
    </row>
    <row r="45" spans="2:21" ht="30" customHeight="1" x14ac:dyDescent="0.25">
      <c r="B45" s="126" t="s">
        <v>20</v>
      </c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O45" s="126" t="s">
        <v>4</v>
      </c>
      <c r="P45" s="126"/>
      <c r="Q45" s="126"/>
      <c r="R45" s="126"/>
      <c r="S45" s="126"/>
      <c r="T45" s="126"/>
      <c r="U45" s="126"/>
    </row>
    <row r="46" spans="2:21" ht="28.5" customHeight="1" thickBot="1" x14ac:dyDescent="0.3">
      <c r="B46" s="56"/>
      <c r="C46" s="39"/>
      <c r="D46" s="54"/>
      <c r="E46" s="54"/>
      <c r="F46" s="54"/>
      <c r="G46" s="7"/>
      <c r="H46" s="7"/>
      <c r="I46" s="7"/>
      <c r="J46" s="7"/>
      <c r="K46" s="7"/>
      <c r="L46" s="8"/>
      <c r="O46" s="124" t="s">
        <v>3</v>
      </c>
      <c r="P46" s="125"/>
      <c r="Q46" s="9" t="s">
        <v>15</v>
      </c>
      <c r="R46" s="9" t="s">
        <v>0</v>
      </c>
      <c r="S46" s="9" t="s">
        <v>16</v>
      </c>
      <c r="T46" s="9" t="s">
        <v>17</v>
      </c>
      <c r="U46" s="9" t="s">
        <v>18</v>
      </c>
    </row>
    <row r="47" spans="2:21" ht="18" customHeight="1" x14ac:dyDescent="0.25">
      <c r="B47" s="116">
        <v>9</v>
      </c>
      <c r="C47" s="70"/>
      <c r="D47" s="114">
        <v>0</v>
      </c>
      <c r="E47" s="39">
        <f>IF(D47&lt;&gt;"",D47,"")</f>
        <v>0</v>
      </c>
      <c r="F47" s="39" t="str">
        <f>IF(D47&lt;&gt;"",IF(C47="","",C47),"")</f>
        <v/>
      </c>
      <c r="G47" s="39">
        <f>IF(E47&lt;&gt;"",IF(E49&lt;&gt;"",SMALL(E47:F49,1),""),"")</f>
        <v>0</v>
      </c>
      <c r="H47" s="10"/>
      <c r="I47" s="10"/>
      <c r="J47" s="10"/>
      <c r="K47" s="10"/>
      <c r="L47" s="14"/>
      <c r="O47" s="11" t="str">
        <f>IF(Q47&lt;&gt;"",1,"")</f>
        <v/>
      </c>
      <c r="P47" s="12" t="str">
        <f>IF(O47&lt;&gt;"","LUGAR","")</f>
        <v/>
      </c>
      <c r="Q47" s="13" t="str">
        <f>IF(L62&lt;&gt;"",IF(L64&lt;&gt;"",IF(L62=L64,"",IF(L62&gt;L64,K62,K64)),""),"")</f>
        <v/>
      </c>
      <c r="R47" s="13" t="str">
        <f>IF(Q47="","",VLOOKUP(Q47,LISTAS!$F$5:$H$301,2,0))</f>
        <v/>
      </c>
      <c r="S47" s="13" t="str">
        <f>IF(Q47="","",VLOOKUP(Q47,LISTAS!$F$5:$I$301,4,0))</f>
        <v/>
      </c>
      <c r="T47" s="13" t="str">
        <f>IF(O47="","",IF(O47=1,180,IF(O47=2,170,IF(O47=3,150,IF(O47=4,140,IF(O47=5,135,IF(O47=6,130,IF(O47=7,120,IF(O47=8,110,IF(O47=9,105,IF(O47=10,105,IF(O47=11,105,IF(O47=12,105,IF(O47=13,105,IF(O47=14,105,IF(O47=15,105,IF(O47=16,105,IF(O47&gt;16,"",""))))))))))))))))))</f>
        <v/>
      </c>
      <c r="U47" s="13" t="str">
        <f>IF(O47="","",IF($R$5="NÃO","",IF(O47=1,180,IF(O47=2,170,IF(O47=3,150,IF(O47=4,140,IF(O47=5,135,IF(O47=6,130,IF(O47=7,120,IF(O47=8,110,IF(O47=9,105,IF(O47=10,105,IF(O47=11,105,IF(O47=12,105,IF(O47=13,105,IF(O47=14,105,IF(O47=15,105,IF(O47=16,105,IF(O47&gt;16,"","")))))))))))))))))))</f>
        <v/>
      </c>
    </row>
    <row r="48" spans="2:21" ht="18" customHeight="1" thickBot="1" x14ac:dyDescent="0.3">
      <c r="B48" s="116"/>
      <c r="C48" s="71" t="str">
        <f>IF(C47="","",VLOOKUP(C47,LISTAS!$F$5:$H$301,2,0))</f>
        <v/>
      </c>
      <c r="D48" s="115"/>
      <c r="E48" s="39"/>
      <c r="F48" s="39"/>
      <c r="G48" s="39"/>
      <c r="H48" s="10"/>
      <c r="I48" s="10"/>
      <c r="J48" s="10"/>
      <c r="K48" s="10"/>
      <c r="L48" s="14"/>
      <c r="O48" s="11" t="str">
        <f>IF(Q48&lt;&gt;"",1+COUNTIF(O47,"1"),"")</f>
        <v/>
      </c>
      <c r="P48" s="12" t="str">
        <f t="shared" ref="P48:P62" si="3">IF(O48&lt;&gt;"","LUGAR","")</f>
        <v/>
      </c>
      <c r="Q48" s="13" t="str">
        <f>IF(L62&lt;&gt;"",IF(L64&lt;&gt;"",IF(L62=L64,"",IF(L62&lt;L64,K62,K64)),""),"")</f>
        <v/>
      </c>
      <c r="R48" s="13" t="str">
        <f>IF(Q48="","",VLOOKUP(Q48,LISTAS!$F$5:$H$301,2,0))</f>
        <v/>
      </c>
      <c r="S48" s="13" t="str">
        <f>IF(Q48="","",VLOOKUP(Q48,LISTAS!$F$5:$I$301,4,0))</f>
        <v/>
      </c>
      <c r="T48" s="13" t="str">
        <f t="shared" ref="T48:T62" si="4">IF(O48="","",IF(O48=1,180,IF(O48=2,170,IF(O48=3,150,IF(O48=4,140,IF(O48=5,135,IF(O48=6,130,IF(O48=7,120,IF(O48=8,110,IF(O48=9,105,IF(O48=10,105,IF(O48=11,105,IF(O48=12,105,IF(O48=13,105,IF(O48=14,105,IF(O48=15,105,IF(O48=16,105,IF(O48&gt;16,"",""))))))))))))))))))</f>
        <v/>
      </c>
      <c r="U48" s="13" t="str">
        <f t="shared" ref="U48:U62" si="5">IF(O48="","",IF($R$5="NÃO","",IF(O48=1,180,IF(O48=2,170,IF(O48=3,150,IF(O48=4,140,IF(O48=5,135,IF(O48=6,130,IF(O48=7,120,IF(O48=8,110,IF(O48=9,105,IF(O48=10,105,IF(O48=11,105,IF(O48=12,105,IF(O48=13,105,IF(O48=14,105,IF(O48=15,105,IF(O48=16,105,IF(O48&gt;16,"","")))))))))))))))))))</f>
        <v/>
      </c>
    </row>
    <row r="49" spans="2:21" ht="18" customHeight="1" x14ac:dyDescent="0.25">
      <c r="B49" s="113">
        <v>16</v>
      </c>
      <c r="C49" s="70"/>
      <c r="D49" s="114">
        <v>0</v>
      </c>
      <c r="E49" s="40">
        <f>IF(D49&lt;&gt;"",D49,"")</f>
        <v>0</v>
      </c>
      <c r="F49" s="39" t="str">
        <f>IF(D49&lt;&gt;"",IF(C49="","",C49),"")</f>
        <v/>
      </c>
      <c r="G49" s="39" t="str">
        <f>VLOOKUP(G47,E47:F49,2,0)</f>
        <v/>
      </c>
      <c r="H49" s="10"/>
      <c r="I49" s="10"/>
      <c r="J49" s="10"/>
      <c r="K49" s="10"/>
      <c r="L49" s="14"/>
      <c r="O49" s="11" t="str">
        <f>IF(Q49&lt;&gt;"",1+COUNTIF(O47:O48,"1")+COUNTIF(O47:O48,"2"),"")</f>
        <v/>
      </c>
      <c r="P49" s="12" t="str">
        <f t="shared" si="3"/>
        <v/>
      </c>
      <c r="Q49" s="17" t="str">
        <f>IF(Q47&lt;&gt;"",IF(G52=Q47,G54,IF(G54=Q47,G52,IF(G72=Q47,G74,IF(G74=Q47,G72)))),"")</f>
        <v/>
      </c>
      <c r="R49" s="13" t="str">
        <f>IF(Q49="","",VLOOKUP(Q49,LISTAS!$F$5:$H$301,2,0))</f>
        <v/>
      </c>
      <c r="S49" s="13" t="str">
        <f>IF(Q49="","",VLOOKUP(Q49,LISTAS!$F$5:$I$301,4,0))</f>
        <v/>
      </c>
      <c r="T49" s="13" t="str">
        <f t="shared" si="4"/>
        <v/>
      </c>
      <c r="U49" s="13" t="str">
        <f t="shared" si="5"/>
        <v/>
      </c>
    </row>
    <row r="50" spans="2:21" ht="18" customHeight="1" thickBot="1" x14ac:dyDescent="0.3">
      <c r="B50" s="113"/>
      <c r="C50" s="71" t="str">
        <f>IF(C49="","",VLOOKUP(C49,LISTAS!$F$5:$H$301,2,0))</f>
        <v/>
      </c>
      <c r="D50" s="115"/>
      <c r="E50" s="41"/>
      <c r="F50" s="39"/>
      <c r="G50" s="39"/>
      <c r="H50" s="10"/>
      <c r="I50" s="10"/>
      <c r="J50" s="10"/>
      <c r="K50" s="10"/>
      <c r="L50" s="14"/>
      <c r="O50" s="11" t="str">
        <f>IF(Q50&lt;&gt;"",1+COUNTIF(O47:O49,"1")+COUNTIF(O47:O49,"2")+COUNTIF(O47:O49,"3"),"")</f>
        <v/>
      </c>
      <c r="P50" s="12" t="str">
        <f t="shared" si="3"/>
        <v/>
      </c>
      <c r="Q50" s="17" t="str">
        <f>IF(Q48&lt;&gt;"",IF(G52=Q48,G54,IF(G54=Q48,G52,IF(G72=Q48,G74,IF(G74=Q48,G72)))),"")</f>
        <v/>
      </c>
      <c r="R50" s="13" t="str">
        <f>IF(Q50="","",VLOOKUP(Q50,LISTAS!$F$5:$H$301,2,0))</f>
        <v/>
      </c>
      <c r="S50" s="13" t="str">
        <f>IF(Q50="","",VLOOKUP(Q50,LISTAS!$F$5:$I$301,4,0))</f>
        <v/>
      </c>
      <c r="T50" s="13" t="str">
        <f t="shared" si="4"/>
        <v/>
      </c>
      <c r="U50" s="13" t="str">
        <f t="shared" si="5"/>
        <v/>
      </c>
    </row>
    <row r="51" spans="2:21" ht="18" customHeight="1" thickBot="1" x14ac:dyDescent="0.3">
      <c r="B51" s="57"/>
      <c r="C51" s="39"/>
      <c r="D51" s="39"/>
      <c r="E51" s="41"/>
      <c r="F51" s="39"/>
      <c r="G51" s="39"/>
      <c r="H51" s="10"/>
      <c r="I51" s="10"/>
      <c r="J51" s="10"/>
      <c r="K51" s="10"/>
      <c r="L51" s="14"/>
      <c r="O51" s="11" t="str">
        <f>IF(Q51&lt;&gt;"",1+COUNTIF(O47:O50,"1")+COUNTIF(O47:O50,"2")+COUNTIF(O47:O50,"3")+COUNTIF(O47:O50,"4"),"")</f>
        <v/>
      </c>
      <c r="P51" s="12" t="str">
        <f t="shared" si="3"/>
        <v/>
      </c>
      <c r="Q51" s="17" t="str">
        <f>IF(Q47&lt;&gt;"",IF(C47=Q47,C49,IF(C49=Q47,C47,IF(C57=Q47,C59,IF(C59=Q47,C57,IF(C67=Q47,C69,IF(C69=Q47,C67,IF(C77=Q47,C79,IF(C79=Q47,C77)))))))),"")</f>
        <v/>
      </c>
      <c r="R51" s="13" t="str">
        <f>IF(Q51="","",VLOOKUP(Q51,LISTAS!$F$5:$H$301,2,0))</f>
        <v/>
      </c>
      <c r="S51" s="13" t="str">
        <f>IF(Q51="","",VLOOKUP(Q51,LISTAS!$F$5:$I$301,4,0))</f>
        <v/>
      </c>
      <c r="T51" s="13" t="str">
        <f t="shared" si="4"/>
        <v/>
      </c>
      <c r="U51" s="13" t="str">
        <f t="shared" si="5"/>
        <v/>
      </c>
    </row>
    <row r="52" spans="2:21" ht="18" customHeight="1" x14ac:dyDescent="0.25">
      <c r="B52" s="57"/>
      <c r="C52" s="39"/>
      <c r="D52" s="39"/>
      <c r="E52" s="41"/>
      <c r="F52" s="39"/>
      <c r="G52" s="70" t="str">
        <f>IF(D47&lt;&gt;"",IF(D49&lt;&gt;"",IF(D47=D49,"",IF(D47&gt;D49,C47,C49)),""),"")</f>
        <v/>
      </c>
      <c r="H52" s="114">
        <v>0</v>
      </c>
      <c r="I52" s="39">
        <f>IF(H52&lt;&gt;"",H52,"")</f>
        <v>0</v>
      </c>
      <c r="J52" s="39" t="str">
        <f>IF(H52&lt;&gt;"",IF(G52="","",G52),"")</f>
        <v/>
      </c>
      <c r="K52" s="39">
        <f>IF(I52&lt;&gt;"",IF(I54&lt;&gt;"",SMALL(I52:J54,1),""),"")</f>
        <v>0</v>
      </c>
      <c r="L52" s="14"/>
      <c r="N52" s="19"/>
      <c r="O52" s="11" t="str">
        <f>IF(Q52&lt;&gt;"",1+COUNTIF(O47:O51,"1")+COUNTIF(O47:O51,"2")+COUNTIF(O47:O51,"3")+COUNTIF(O47:O51,"4")+COUNTIF(O47:O51,"5"),"")</f>
        <v/>
      </c>
      <c r="P52" s="12" t="str">
        <f t="shared" si="3"/>
        <v/>
      </c>
      <c r="Q52" s="17" t="str">
        <f>IF(Q48&lt;&gt;"",IF(C47=Q48,C49,IF(C49=Q48,C47,IF(C57=Q48,C59,IF(C59=Q48,C57,IF(C67=Q48,C69,IF(C69=Q48,C67,IF(C77=Q48,C79,IF(C79=Q48,C77)))))))),"")</f>
        <v/>
      </c>
      <c r="R52" s="13" t="str">
        <f>IF(Q52="","",VLOOKUP(Q52,LISTAS!$F$5:$H$301,2,0))</f>
        <v/>
      </c>
      <c r="S52" s="13" t="str">
        <f>IF(Q52="","",VLOOKUP(Q52,LISTAS!$F$5:$I$301,4,0))</f>
        <v/>
      </c>
      <c r="T52" s="13" t="str">
        <f t="shared" si="4"/>
        <v/>
      </c>
      <c r="U52" s="13" t="str">
        <f t="shared" si="5"/>
        <v/>
      </c>
    </row>
    <row r="53" spans="2:21" ht="18" customHeight="1" thickBot="1" x14ac:dyDescent="0.3">
      <c r="B53" s="57"/>
      <c r="C53" s="39"/>
      <c r="D53" s="39"/>
      <c r="E53" s="41"/>
      <c r="F53" s="39"/>
      <c r="G53" s="71" t="str">
        <f>IF(G52="","",VLOOKUP(G52,LISTAS!$F$5:$H$301,2,0))</f>
        <v/>
      </c>
      <c r="H53" s="115"/>
      <c r="I53" s="39"/>
      <c r="J53" s="39"/>
      <c r="K53" s="39"/>
      <c r="L53" s="14"/>
      <c r="N53" s="19"/>
      <c r="O53" s="11" t="str">
        <f>IF(Q53&lt;&gt;"",1+COUNTIF(O47:O52,"1")+COUNTIF(O47:O52,"2")+COUNTIF(O47:O52,"3")+COUNTIF(O47:O52,"4")+COUNTIF(O47:O52,"5")+COUNTIF(O47:O52,"6"),"")</f>
        <v/>
      </c>
      <c r="P53" s="12" t="str">
        <f t="shared" si="3"/>
        <v/>
      </c>
      <c r="Q53" s="17" t="str">
        <f>IF(Q49&lt;&gt;"",IF(C47=Q49,C49,IF(C49=Q49,C47,IF(C57=Q49,C59,IF(C59=Q49,C57,IF(C67=Q49,C69,IF(C69=Q49,C67,IF(C77=Q49,C79,IF(C79=Q49,C77)))))))),"")</f>
        <v/>
      </c>
      <c r="R53" s="13" t="str">
        <f>IF(Q53="","",VLOOKUP(Q53,LISTAS!$F$5:$H$301,2,0))</f>
        <v/>
      </c>
      <c r="S53" s="13" t="str">
        <f>IF(Q53="","",VLOOKUP(Q53,LISTAS!$F$5:$I$301,4,0))</f>
        <v/>
      </c>
      <c r="T53" s="13" t="str">
        <f t="shared" si="4"/>
        <v/>
      </c>
      <c r="U53" s="13" t="str">
        <f t="shared" si="5"/>
        <v/>
      </c>
    </row>
    <row r="54" spans="2:21" ht="18" customHeight="1" x14ac:dyDescent="0.25">
      <c r="B54" s="57"/>
      <c r="C54" s="39"/>
      <c r="D54" s="39"/>
      <c r="E54" s="41"/>
      <c r="F54" s="42"/>
      <c r="G54" s="70" t="str">
        <f>IF(D57&lt;&gt;"",IF(D59&lt;&gt;"",IF(D57=D59,"",IF(D57&gt;D59,C57,C59)),""),"")</f>
        <v/>
      </c>
      <c r="H54" s="114">
        <v>0</v>
      </c>
      <c r="I54" s="40">
        <f>IF(H54&lt;&gt;"",H54,"")</f>
        <v>0</v>
      </c>
      <c r="J54" s="39" t="str">
        <f>IF(H54&lt;&gt;"",IF(G54="","",G54),"")</f>
        <v/>
      </c>
      <c r="K54" s="39" t="str">
        <f>VLOOKUP(K52,I52:J54,2,0)</f>
        <v/>
      </c>
      <c r="L54" s="14"/>
      <c r="M54" s="16"/>
      <c r="O54" s="11" t="str">
        <f>IF(Q54&lt;&gt;"",1+COUNTIF(O47:O53,"1")+COUNTIF(O47:O53,"2")+COUNTIF(O47:O53,"3")+COUNTIF(O47:O53,"4")+COUNTIF(O47:O53,"5")+COUNTIF(O47:O53,"6")+COUNTIF(O47:O53,"7"),"")</f>
        <v/>
      </c>
      <c r="P54" s="12" t="str">
        <f t="shared" si="3"/>
        <v/>
      </c>
      <c r="Q54" s="17" t="str">
        <f>IF(Q50&lt;&gt;"",IF(C47=Q50,C49,IF(C49=Q50,C47,IF(C57=Q50,C59,IF(C59=Q50,C57,IF(C67=Q50,C69,IF(C69=Q50,C67,IF(C77=Q50,C79,IF(C79=Q50,C77)))))))),"")</f>
        <v/>
      </c>
      <c r="R54" s="13" t="str">
        <f>IF(Q54="","",VLOOKUP(Q54,LISTAS!$F$5:$H$301,2,0))</f>
        <v/>
      </c>
      <c r="S54" s="13" t="str">
        <f>IF(Q54="","",VLOOKUP(Q54,LISTAS!$F$5:$I$301,4,0))</f>
        <v/>
      </c>
      <c r="T54" s="13" t="str">
        <f t="shared" si="4"/>
        <v/>
      </c>
      <c r="U54" s="13" t="str">
        <f t="shared" si="5"/>
        <v/>
      </c>
    </row>
    <row r="55" spans="2:21" ht="18" customHeight="1" thickBot="1" x14ac:dyDescent="0.3">
      <c r="B55" s="57"/>
      <c r="C55" s="39"/>
      <c r="D55" s="39"/>
      <c r="E55" s="41"/>
      <c r="F55" s="39"/>
      <c r="G55" s="71" t="str">
        <f>IF(G54="","",VLOOKUP(G54,LISTAS!$F$5:$H$301,2,0))</f>
        <v/>
      </c>
      <c r="H55" s="115"/>
      <c r="I55" s="41"/>
      <c r="J55" s="39"/>
      <c r="K55" s="39"/>
      <c r="L55" s="14"/>
      <c r="M55" s="16"/>
      <c r="O55" s="11" t="str">
        <f>IF(Q55&lt;&gt;"",1+COUNTIF(O47:O54,"1")+COUNTIF(O47:O54,"2")+COUNTIF(O47:O54,"3")+COUNTIF(O47:O54,"4")+COUNTIF(O47:O54,"5")+COUNTIF(O47:O54,"6")+COUNTIF(O47:O54,"7")+COUNTIF(O47:O54,"8"),"")</f>
        <v/>
      </c>
      <c r="P55" s="12" t="str">
        <f t="shared" si="3"/>
        <v/>
      </c>
      <c r="Q55" s="17"/>
      <c r="R55" s="13" t="str">
        <f>IF(Q55="","",VLOOKUP(Q55,LISTAS!$F$5:$H$301,2,0))</f>
        <v/>
      </c>
      <c r="S55" s="13" t="str">
        <f>IF(Q55="","",VLOOKUP(Q55,LISTAS!$F$5:$I$301,4,0))</f>
        <v/>
      </c>
      <c r="T55" s="13" t="str">
        <f t="shared" si="4"/>
        <v/>
      </c>
      <c r="U55" s="13" t="str">
        <f t="shared" si="5"/>
        <v/>
      </c>
    </row>
    <row r="56" spans="2:21" ht="18" customHeight="1" thickBot="1" x14ac:dyDescent="0.3">
      <c r="B56" s="57"/>
      <c r="C56" s="39"/>
      <c r="D56" s="39"/>
      <c r="E56" s="41"/>
      <c r="F56" s="39"/>
      <c r="G56" s="10"/>
      <c r="H56" s="10"/>
      <c r="I56" s="41"/>
      <c r="J56" s="39"/>
      <c r="K56" s="39"/>
      <c r="L56" s="14"/>
      <c r="M56" s="16"/>
      <c r="O56" s="11" t="str">
        <f>IF(Q56&lt;&gt;"",1+COUNTIF(O47:O55,"1")+COUNTIF(O47:O55,"2")+COUNTIF(O47:O55,"3")+COUNTIF(O47:O55,"4")+COUNTIF(O47:O55,"5")+COUNTIF(O47:O55,"6")+COUNTIF(O47:O55,"7")+COUNTIF(O47:O55,"8")+COUNTIF(O47:O55,"9"),"")</f>
        <v/>
      </c>
      <c r="P56" s="12" t="str">
        <f t="shared" si="3"/>
        <v/>
      </c>
      <c r="Q56" s="17"/>
      <c r="R56" s="13" t="str">
        <f>IF(Q56="","",VLOOKUP(Q56,LISTAS!$F$5:$H$301,2,0))</f>
        <v/>
      </c>
      <c r="S56" s="13" t="str">
        <f>IF(Q56="","",VLOOKUP(Q56,LISTAS!$F$5:$I$301,4,0))</f>
        <v/>
      </c>
      <c r="T56" s="13" t="str">
        <f t="shared" si="4"/>
        <v/>
      </c>
      <c r="U56" s="13" t="str">
        <f t="shared" si="5"/>
        <v/>
      </c>
    </row>
    <row r="57" spans="2:21" ht="18" customHeight="1" x14ac:dyDescent="0.25">
      <c r="B57" s="113">
        <v>12</v>
      </c>
      <c r="C57" s="70"/>
      <c r="D57" s="114">
        <v>0</v>
      </c>
      <c r="E57" s="43">
        <f>IF(D57&lt;&gt;"",D57,"")</f>
        <v>0</v>
      </c>
      <c r="F57" s="39" t="str">
        <f>IF(D57&lt;&gt;"",IF(C57="","",C57),"")</f>
        <v/>
      </c>
      <c r="G57" s="39">
        <f>IF(E57&lt;&gt;"",IF(E59&lt;&gt;"",SMALL(E57:F59,1),""),"")</f>
        <v>0</v>
      </c>
      <c r="H57" s="10"/>
      <c r="I57" s="15"/>
      <c r="J57" s="10"/>
      <c r="K57" s="10"/>
      <c r="L57" s="14"/>
      <c r="M57" s="16"/>
      <c r="O57" s="11" t="str">
        <f>IF(Q57&lt;&gt;"",1+COUNTIF(O47:O56,"1")+COUNTIF(O47:O56,"2")+COUNTIF(O47:O56,"3")+COUNTIF(O47:O56,"4")+COUNTIF(O47:O56,"5")+COUNTIF(O47:O56,"6")+COUNTIF(O47:O56,"7")+COUNTIF(O47:O56,"8")+COUNTIF(O47:O56,"9")+COUNTIF(O47:O56,"10"),"")</f>
        <v/>
      </c>
      <c r="P57" s="12" t="str">
        <f t="shared" si="3"/>
        <v/>
      </c>
      <c r="Q57" s="17"/>
      <c r="R57" s="13" t="str">
        <f>IF(Q57="","",VLOOKUP(Q57,LISTAS!$F$5:$H$301,2,0))</f>
        <v/>
      </c>
      <c r="S57" s="13" t="str">
        <f>IF(Q57="","",VLOOKUP(Q57,LISTAS!$F$5:$I$301,4,0))</f>
        <v/>
      </c>
      <c r="T57" s="13" t="str">
        <f t="shared" si="4"/>
        <v/>
      </c>
      <c r="U57" s="13" t="str">
        <f t="shared" si="5"/>
        <v/>
      </c>
    </row>
    <row r="58" spans="2:21" ht="18" customHeight="1" thickBot="1" x14ac:dyDescent="0.3">
      <c r="B58" s="113"/>
      <c r="C58" s="71" t="str">
        <f>IF(C57="","",VLOOKUP(C57,LISTAS!$F$5:$H$301,2,0))</f>
        <v/>
      </c>
      <c r="D58" s="115"/>
      <c r="E58" s="44"/>
      <c r="F58" s="39"/>
      <c r="G58" s="39"/>
      <c r="H58" s="10"/>
      <c r="I58" s="15"/>
      <c r="J58" s="10"/>
      <c r="K58" s="10"/>
      <c r="L58" s="14"/>
      <c r="M58" s="16"/>
      <c r="O58" s="11" t="str">
        <f>IF(Q58&lt;&gt;"",1+COUNTIF(O47:O57,"1")+COUNTIF(O47:O57,"2")+COUNTIF(O47:O57,"3")+COUNTIF(O47:O57,"4")+COUNTIF(O47:O57,"5")+COUNTIF(O47:O57,"6")+COUNTIF(O47:O57,"7")+COUNTIF(O47:O57,"8")+COUNTIF(O47:O57,"9")+COUNTIF(O47:O57,"10")+COUNTIF(O47:O57,"11"),"")</f>
        <v/>
      </c>
      <c r="P58" s="12" t="str">
        <f t="shared" si="3"/>
        <v/>
      </c>
      <c r="Q58" s="17"/>
      <c r="R58" s="13" t="str">
        <f>IF(Q58="","",VLOOKUP(Q58,LISTAS!$F$5:$H$301,2,0))</f>
        <v/>
      </c>
      <c r="S58" s="13" t="str">
        <f>IF(Q58="","",VLOOKUP(Q58,LISTAS!$F$5:$I$301,4,0))</f>
        <v/>
      </c>
      <c r="T58" s="13" t="str">
        <f t="shared" si="4"/>
        <v/>
      </c>
      <c r="U58" s="13" t="str">
        <f t="shared" si="5"/>
        <v/>
      </c>
    </row>
    <row r="59" spans="2:21" ht="18" customHeight="1" x14ac:dyDescent="0.25">
      <c r="B59" s="113">
        <v>13</v>
      </c>
      <c r="C59" s="70"/>
      <c r="D59" s="114">
        <v>0</v>
      </c>
      <c r="E59" s="44">
        <f>IF(D59&lt;&gt;"",D59,"")</f>
        <v>0</v>
      </c>
      <c r="F59" s="39" t="str">
        <f>IF(D59&lt;&gt;"",IF(C59="","",C59),"")</f>
        <v/>
      </c>
      <c r="G59" s="39" t="str">
        <f>VLOOKUP(G57,E57:F59,2,0)</f>
        <v/>
      </c>
      <c r="H59" s="10"/>
      <c r="I59" s="15"/>
      <c r="J59" s="10"/>
      <c r="K59" s="10"/>
      <c r="L59" s="14"/>
      <c r="O59" s="11" t="str">
        <f>IF(Q59&lt;&gt;"",1+COUNTIF(O47:O58,"1")+COUNTIF(O47:O58,"2")+COUNTIF(O47:O58,"3")+COUNTIF(O47:O58,"4")+COUNTIF(O47:O58,"5")+COUNTIF(O47:O58,"6")+COUNTIF(O47:O58,"7")+COUNTIF(O47:O58,"8")+COUNTIF(O47:O58,"9")+COUNTIF(O47:O58,"10")+COUNTIF(O47:O58,"11")+COUNTIF(O47:O58,"12"),"")</f>
        <v/>
      </c>
      <c r="P59" s="12" t="str">
        <f t="shared" si="3"/>
        <v/>
      </c>
      <c r="Q59" s="17"/>
      <c r="R59" s="13" t="str">
        <f>IF(Q59="","",VLOOKUP(Q59,LISTAS!$F$5:$H$301,2,0))</f>
        <v/>
      </c>
      <c r="S59" s="13" t="str">
        <f>IF(Q59="","",VLOOKUP(Q59,LISTAS!$F$5:$I$301,4,0))</f>
        <v/>
      </c>
      <c r="T59" s="13" t="str">
        <f t="shared" si="4"/>
        <v/>
      </c>
      <c r="U59" s="13" t="str">
        <f t="shared" si="5"/>
        <v/>
      </c>
    </row>
    <row r="60" spans="2:21" ht="18" customHeight="1" thickBot="1" x14ac:dyDescent="0.3">
      <c r="B60" s="113"/>
      <c r="C60" s="71" t="str">
        <f>IF(C59="","",VLOOKUP(C59,LISTAS!$F$5:$H$301,2,0))</f>
        <v/>
      </c>
      <c r="D60" s="115"/>
      <c r="E60" s="39"/>
      <c r="F60" s="39"/>
      <c r="G60" s="39"/>
      <c r="H60" s="10"/>
      <c r="I60" s="15"/>
      <c r="J60" s="10"/>
      <c r="K60" s="10"/>
      <c r="L60" s="14"/>
      <c r="O60" s="11" t="str">
        <f>IF(Q60&lt;&gt;"",1+COUNTIF(O47:O59,"1")+COUNTIF(O47:O59,"2")+COUNTIF(O47:O59,"3")+COUNTIF(O47:O59,"4")+COUNTIF(O47:O59,"5")+COUNTIF(O47:O59,"6")+COUNTIF(O47:O59,"7")+COUNTIF(O47:O59,"8")+COUNTIF(O47:O59,"9")+COUNTIF(O47:O59,"10")+COUNTIF(O47:O59,"11")+COUNTIF(O47:O59,"12")+COUNTIF(O47:O59,"13"),"")</f>
        <v/>
      </c>
      <c r="P60" s="12" t="str">
        <f t="shared" si="3"/>
        <v/>
      </c>
      <c r="Q60" s="17"/>
      <c r="R60" s="13" t="str">
        <f>IF(Q60="","",VLOOKUP(Q60,LISTAS!$F$5:$H$301,2,0))</f>
        <v/>
      </c>
      <c r="S60" s="13" t="str">
        <f>IF(Q60="","",VLOOKUP(Q60,LISTAS!$F$5:$I$301,4,0))</f>
        <v/>
      </c>
      <c r="T60" s="13" t="str">
        <f t="shared" si="4"/>
        <v/>
      </c>
      <c r="U60" s="13" t="str">
        <f t="shared" si="5"/>
        <v/>
      </c>
    </row>
    <row r="61" spans="2:21" ht="18" customHeight="1" thickBot="1" x14ac:dyDescent="0.3">
      <c r="B61" s="57"/>
      <c r="C61" s="39"/>
      <c r="D61" s="39"/>
      <c r="E61" s="39"/>
      <c r="F61" s="39"/>
      <c r="G61" s="39"/>
      <c r="H61" s="39"/>
      <c r="I61" s="41"/>
      <c r="J61" s="39"/>
      <c r="K61" s="10"/>
      <c r="L61" s="14"/>
      <c r="O61" s="11" t="str">
        <f>IF(Q61&lt;&gt;"",1+COUNTIF(O47:O60,"1")+COUNTIF(O47:O60,"2")+COUNTIF(O47:O60,"3")+COUNTIF(O47:O60,"4")+COUNTIF(O47:O60,"5")+COUNTIF(O47:O60,"6")+COUNTIF(O47:O60,"7")+COUNTIF(O47:O60,"8")+COUNTIF(O47:O60,"9")+COUNTIF(O47:O60,"10")+COUNTIF(O47:O60,"11")+COUNTIF(O47:O60,"12")+COUNTIF(O47:O60,"13")+COUNTIF(O47:O60,"14"),"")</f>
        <v/>
      </c>
      <c r="P61" s="12" t="str">
        <f t="shared" si="3"/>
        <v/>
      </c>
      <c r="Q61" s="17"/>
      <c r="R61" s="13" t="str">
        <f>IF(Q61="","",VLOOKUP(Q61,LISTAS!$F$5:$H$301,2,0))</f>
        <v/>
      </c>
      <c r="S61" s="13" t="str">
        <f>IF(Q61="","",VLOOKUP(Q61,LISTAS!$F$5:$I$301,4,0))</f>
        <v/>
      </c>
      <c r="T61" s="13" t="str">
        <f t="shared" si="4"/>
        <v/>
      </c>
      <c r="U61" s="13" t="str">
        <f t="shared" si="5"/>
        <v/>
      </c>
    </row>
    <row r="62" spans="2:21" ht="18" customHeight="1" x14ac:dyDescent="0.25">
      <c r="B62" s="57"/>
      <c r="C62" s="39"/>
      <c r="D62" s="39"/>
      <c r="E62" s="39"/>
      <c r="F62" s="39"/>
      <c r="G62" s="39"/>
      <c r="H62" s="39"/>
      <c r="I62" s="41"/>
      <c r="J62" s="39"/>
      <c r="K62" s="70" t="str">
        <f>IF(H52&lt;&gt;"",IF(H54&lt;&gt;"",IF(H52=H54,"",IF(H52&gt;H54,G52,G54)),""),"")</f>
        <v/>
      </c>
      <c r="L62" s="114">
        <v>0</v>
      </c>
      <c r="O62" s="11" t="str">
        <f>IF(Q62&lt;&gt;"",1+COUNTIF(O47:O61,"1")+COUNTIF(O47:O61,"2")+COUNTIF(O47:O61,"3")+COUNTIF(O47:O61,"4")+COUNTIF(O47:O61,"5")+COUNTIF(O47:O61,"6")+COUNTIF(O47:O61,"7")+COUNTIF(O47:O61,"8")+COUNTIF(O47:O61,"9")+COUNTIF(O47:O61,"10")+COUNTIF(O47:O61,"11")+COUNTIF(O47:O61,"12")+COUNTIF(O47:O61,"13")+COUNTIF(O47:O61,"14")+COUNTIF(O47:O61,"15"),"")</f>
        <v/>
      </c>
      <c r="P62" s="12" t="str">
        <f t="shared" si="3"/>
        <v/>
      </c>
      <c r="Q62" s="17"/>
      <c r="R62" s="13" t="str">
        <f>IF(Q62="","",VLOOKUP(Q62,LISTAS!$F$5:$H$301,2,0))</f>
        <v/>
      </c>
      <c r="S62" s="13" t="str">
        <f>IF(Q62="","",VLOOKUP(Q62,LISTAS!$F$5:$I$301,4,0))</f>
        <v/>
      </c>
      <c r="T62" s="13" t="str">
        <f t="shared" si="4"/>
        <v/>
      </c>
      <c r="U62" s="13" t="str">
        <f t="shared" si="5"/>
        <v/>
      </c>
    </row>
    <row r="63" spans="2:21" ht="18" customHeight="1" thickBot="1" x14ac:dyDescent="0.3">
      <c r="B63" s="57"/>
      <c r="C63" s="39"/>
      <c r="D63" s="39"/>
      <c r="E63" s="39"/>
      <c r="F63" s="39"/>
      <c r="G63" s="39"/>
      <c r="H63" s="39"/>
      <c r="I63" s="41"/>
      <c r="J63" s="39"/>
      <c r="K63" s="71" t="str">
        <f>IF(K62="","",VLOOKUP(K62,LISTAS!$F$5:$H$301,2,0))</f>
        <v/>
      </c>
      <c r="L63" s="115"/>
      <c r="O63" s="11"/>
      <c r="P63" s="12"/>
      <c r="Q63" s="13"/>
      <c r="R63" s="13" t="str">
        <f>IF(Q63="","",VLOOKUP(Q63,LISTAS!$F$5:$H$301,2,0))</f>
        <v/>
      </c>
      <c r="S63" s="13" t="str">
        <f>IF(Q63="","",VLOOKUP(Q63,LISTAS!$F$5:$I$301,4,0))</f>
        <v/>
      </c>
      <c r="T63" s="13"/>
      <c r="U63" s="13"/>
    </row>
    <row r="64" spans="2:21" ht="18" customHeight="1" x14ac:dyDescent="0.25">
      <c r="B64" s="57"/>
      <c r="C64" s="39"/>
      <c r="D64" s="39"/>
      <c r="E64" s="39"/>
      <c r="F64" s="39"/>
      <c r="G64" s="39"/>
      <c r="H64" s="39"/>
      <c r="I64" s="41"/>
      <c r="J64" s="42"/>
      <c r="K64" s="70" t="str">
        <f>IF(H72&lt;&gt;"",IF(H74&lt;&gt;"",IF(H72=H74,"",IF(H72&gt;H74,G72,G74)),""),"")</f>
        <v/>
      </c>
      <c r="L64" s="114">
        <v>0</v>
      </c>
      <c r="O64" s="11"/>
      <c r="P64" s="12"/>
      <c r="Q64" s="13"/>
      <c r="R64" s="13" t="str">
        <f>IF(Q64="","",VLOOKUP(Q64,LISTAS!$F$5:$H$301,2,0))</f>
        <v/>
      </c>
      <c r="S64" s="13" t="str">
        <f>IF(Q64="","",VLOOKUP(Q64,LISTAS!$F$5:$I$301,4,0))</f>
        <v/>
      </c>
      <c r="T64" s="13"/>
      <c r="U64" s="13"/>
    </row>
    <row r="65" spans="2:21" ht="18" customHeight="1" thickBot="1" x14ac:dyDescent="0.3">
      <c r="B65" s="57"/>
      <c r="C65" s="39"/>
      <c r="D65" s="39"/>
      <c r="E65" s="39"/>
      <c r="F65" s="39"/>
      <c r="G65" s="39"/>
      <c r="H65" s="39"/>
      <c r="I65" s="41"/>
      <c r="J65" s="39"/>
      <c r="K65" s="71" t="str">
        <f>IF(K64="","",VLOOKUP(K64,LISTAS!$F$5:$H$301,2,0))</f>
        <v/>
      </c>
      <c r="L65" s="115"/>
      <c r="O65" s="11"/>
      <c r="P65" s="12"/>
      <c r="Q65" s="13"/>
      <c r="R65" s="13" t="str">
        <f>IF(Q65="","",VLOOKUP(Q65,LISTAS!$F$5:$H$301,2,0))</f>
        <v/>
      </c>
      <c r="S65" s="13" t="str">
        <f>IF(Q65="","",VLOOKUP(Q65,LISTAS!$F$5:$I$301,4,0))</f>
        <v/>
      </c>
      <c r="T65" s="13"/>
      <c r="U65" s="13"/>
    </row>
    <row r="66" spans="2:21" ht="18" customHeight="1" thickBot="1" x14ac:dyDescent="0.3">
      <c r="B66" s="57"/>
      <c r="C66" s="39"/>
      <c r="D66" s="39"/>
      <c r="E66" s="39"/>
      <c r="F66" s="39"/>
      <c r="G66" s="39"/>
      <c r="H66" s="39"/>
      <c r="I66" s="41"/>
      <c r="J66" s="39"/>
      <c r="K66" s="10"/>
      <c r="L66" s="14"/>
      <c r="O66" s="11"/>
      <c r="P66" s="12"/>
      <c r="Q66" s="13"/>
      <c r="R66" s="13" t="str">
        <f>IF(Q66="","",VLOOKUP(Q66,LISTAS!$F$5:$H$301,2,0))</f>
        <v/>
      </c>
      <c r="S66" s="13" t="str">
        <f>IF(Q66="","",VLOOKUP(Q66,LISTAS!$F$5:$I$301,4,0))</f>
        <v/>
      </c>
      <c r="T66" s="13"/>
      <c r="U66" s="13"/>
    </row>
    <row r="67" spans="2:21" ht="18" customHeight="1" x14ac:dyDescent="0.25">
      <c r="B67" s="113">
        <v>11</v>
      </c>
      <c r="C67" s="70"/>
      <c r="D67" s="114">
        <v>0</v>
      </c>
      <c r="E67" s="39">
        <f>IF(D67&lt;&gt;"",D67,"")</f>
        <v>0</v>
      </c>
      <c r="F67" s="39" t="str">
        <f>IF(D67&lt;&gt;"",IF(C67="","",C67),"")</f>
        <v/>
      </c>
      <c r="G67" s="39">
        <f>IF(E67&lt;&gt;"",IF(E69&lt;&gt;"",SMALL(E67:F69,1),""),"")</f>
        <v>0</v>
      </c>
      <c r="H67" s="10"/>
      <c r="I67" s="15"/>
      <c r="J67" s="10"/>
      <c r="K67" s="10"/>
      <c r="L67" s="14"/>
      <c r="O67" s="11"/>
      <c r="P67" s="12"/>
      <c r="Q67" s="13"/>
      <c r="R67" s="13" t="str">
        <f>IF(Q67="","",VLOOKUP(Q67,LISTAS!$F$5:$H$301,2,0))</f>
        <v/>
      </c>
      <c r="S67" s="13" t="str">
        <f>IF(Q67="","",VLOOKUP(Q67,LISTAS!$F$5:$I$301,4,0))</f>
        <v/>
      </c>
      <c r="T67" s="13"/>
      <c r="U67" s="13"/>
    </row>
    <row r="68" spans="2:21" ht="18" customHeight="1" thickBot="1" x14ac:dyDescent="0.3">
      <c r="B68" s="113"/>
      <c r="C68" s="71" t="str">
        <f>IF(C67="","",VLOOKUP(C67,LISTAS!$F$5:$H$301,2,0))</f>
        <v/>
      </c>
      <c r="D68" s="115"/>
      <c r="E68" s="39"/>
      <c r="F68" s="39"/>
      <c r="G68" s="39"/>
      <c r="H68" s="10"/>
      <c r="I68" s="15"/>
      <c r="J68" s="10"/>
      <c r="K68" s="10"/>
      <c r="L68" s="14"/>
      <c r="O68" s="11"/>
      <c r="P68" s="12"/>
      <c r="Q68" s="13"/>
      <c r="R68" s="13" t="str">
        <f>IF(Q68="","",VLOOKUP(Q68,LISTAS!$F$5:$H$301,2,0))</f>
        <v/>
      </c>
      <c r="S68" s="13" t="str">
        <f>IF(Q68="","",VLOOKUP(Q68,LISTAS!$F$5:$I$301,4,0))</f>
        <v/>
      </c>
      <c r="T68" s="13"/>
      <c r="U68" s="13"/>
    </row>
    <row r="69" spans="2:21" ht="18" customHeight="1" x14ac:dyDescent="0.25">
      <c r="B69" s="113">
        <v>14</v>
      </c>
      <c r="C69" s="70"/>
      <c r="D69" s="114">
        <v>0</v>
      </c>
      <c r="E69" s="40">
        <f>IF(D69&lt;&gt;"",D69,"")</f>
        <v>0</v>
      </c>
      <c r="F69" s="39" t="str">
        <f>IF(D69&lt;&gt;"",IF(C69="","",C69),"")</f>
        <v/>
      </c>
      <c r="G69" s="39" t="str">
        <f>VLOOKUP(G67,E67:F69,2,0)</f>
        <v/>
      </c>
      <c r="H69" s="10"/>
      <c r="I69" s="15"/>
      <c r="J69" s="10"/>
      <c r="K69" s="10"/>
      <c r="L69" s="14"/>
      <c r="O69" s="11"/>
      <c r="P69" s="12"/>
      <c r="Q69" s="13"/>
      <c r="R69" s="13" t="str">
        <f>IF(Q69="","",VLOOKUP(Q69,LISTAS!$F$5:$H$301,2,0))</f>
        <v/>
      </c>
      <c r="S69" s="13" t="str">
        <f>IF(Q69="","",VLOOKUP(Q69,LISTAS!$F$5:$I$301,4,0))</f>
        <v/>
      </c>
      <c r="T69" s="13"/>
      <c r="U69" s="13"/>
    </row>
    <row r="70" spans="2:21" ht="18" customHeight="1" thickBot="1" x14ac:dyDescent="0.3">
      <c r="B70" s="113"/>
      <c r="C70" s="71" t="str">
        <f>IF(C69="","",VLOOKUP(C69,LISTAS!$F$5:$H$301,2,0))</f>
        <v/>
      </c>
      <c r="D70" s="115"/>
      <c r="E70" s="41"/>
      <c r="F70" s="39"/>
      <c r="G70" s="39"/>
      <c r="H70" s="10"/>
      <c r="I70" s="15"/>
      <c r="J70" s="10"/>
      <c r="K70" s="10"/>
      <c r="L70" s="14"/>
      <c r="O70" s="11"/>
      <c r="P70" s="12"/>
      <c r="Q70" s="13"/>
      <c r="R70" s="13" t="str">
        <f>IF(Q70="","",VLOOKUP(Q70,LISTAS!$F$5:$H$301,2,0))</f>
        <v/>
      </c>
      <c r="S70" s="13" t="str">
        <f>IF(Q70="","",VLOOKUP(Q70,LISTAS!$F$5:$I$301,4,0))</f>
        <v/>
      </c>
      <c r="T70" s="13"/>
      <c r="U70" s="13"/>
    </row>
    <row r="71" spans="2:21" ht="18" customHeight="1" thickBot="1" x14ac:dyDescent="0.3">
      <c r="B71" s="57"/>
      <c r="C71" s="39"/>
      <c r="D71" s="39"/>
      <c r="E71" s="41"/>
      <c r="F71" s="39"/>
      <c r="G71" s="10"/>
      <c r="H71" s="10"/>
      <c r="I71" s="15"/>
      <c r="J71" s="10"/>
      <c r="K71" s="10"/>
      <c r="L71" s="14"/>
      <c r="O71" s="11"/>
      <c r="P71" s="12"/>
      <c r="Q71" s="13"/>
      <c r="R71" s="13" t="str">
        <f>IF(Q71="","",VLOOKUP(Q71,LISTAS!$F$5:$H$301,2,0))</f>
        <v/>
      </c>
      <c r="S71" s="13" t="str">
        <f>IF(Q71="","",VLOOKUP(Q71,LISTAS!$F$5:$I$301,4,0))</f>
        <v/>
      </c>
      <c r="T71" s="13"/>
      <c r="U71" s="13"/>
    </row>
    <row r="72" spans="2:21" ht="18" customHeight="1" x14ac:dyDescent="0.25">
      <c r="B72" s="57"/>
      <c r="C72" s="39"/>
      <c r="D72" s="39"/>
      <c r="E72" s="41"/>
      <c r="F72" s="39"/>
      <c r="G72" s="70" t="str">
        <f>IF(D67&lt;&gt;"",IF(D69&lt;&gt;"",IF(D67=D69,"",IF(D67&gt;D69,C67,C69)),""),"")</f>
        <v/>
      </c>
      <c r="H72" s="114">
        <v>0</v>
      </c>
      <c r="I72" s="43">
        <f>IF(H72&lt;&gt;"",H72,"")</f>
        <v>0</v>
      </c>
      <c r="J72" s="39" t="str">
        <f>IF(H72&lt;&gt;"",IF(G72="","",G72),"")</f>
        <v/>
      </c>
      <c r="K72" s="39">
        <f>IF(I72&lt;&gt;"",IF(I74&lt;&gt;"",SMALL(I72:J74,1),""),"")</f>
        <v>0</v>
      </c>
      <c r="L72" s="14"/>
      <c r="O72" s="11"/>
      <c r="P72" s="12"/>
      <c r="Q72" s="13"/>
      <c r="R72" s="13" t="str">
        <f>IF(Q72="","",VLOOKUP(Q72,LISTAS!$F$5:$H$301,2,0))</f>
        <v/>
      </c>
      <c r="S72" s="13" t="str">
        <f>IF(Q72="","",VLOOKUP(Q72,LISTAS!$F$5:$I$301,4,0))</f>
        <v/>
      </c>
      <c r="T72" s="13"/>
      <c r="U72" s="13"/>
    </row>
    <row r="73" spans="2:21" ht="17.25" thickBot="1" x14ac:dyDescent="0.3">
      <c r="B73" s="57"/>
      <c r="C73" s="39"/>
      <c r="D73" s="39"/>
      <c r="E73" s="41"/>
      <c r="F73" s="39"/>
      <c r="G73" s="71" t="str">
        <f>IF(G72="","",VLOOKUP(G72,LISTAS!$F$5:$H$301,2,0))</f>
        <v/>
      </c>
      <c r="H73" s="115"/>
      <c r="I73" s="44"/>
      <c r="J73" s="39"/>
      <c r="K73" s="39"/>
      <c r="L73" s="14"/>
      <c r="O73" s="11"/>
      <c r="P73" s="12"/>
      <c r="Q73" s="13"/>
      <c r="R73" s="13" t="str">
        <f>IF(Q73="","",VLOOKUP(Q73,LISTAS!$F$5:$H$301,2,0))</f>
        <v/>
      </c>
      <c r="S73" s="13" t="str">
        <f>IF(Q73="","",VLOOKUP(Q73,LISTAS!$F$5:$I$301,4,0))</f>
        <v/>
      </c>
      <c r="T73" s="13"/>
      <c r="U73" s="13"/>
    </row>
    <row r="74" spans="2:21" x14ac:dyDescent="0.25">
      <c r="B74" s="57"/>
      <c r="C74" s="39"/>
      <c r="D74" s="39"/>
      <c r="E74" s="41"/>
      <c r="F74" s="42"/>
      <c r="G74" s="70" t="str">
        <f>IF(D77&lt;&gt;"",IF(D79&lt;&gt;"",IF(D77=D79,"",IF(D77&gt;D79,C77,C79)),""),"")</f>
        <v/>
      </c>
      <c r="H74" s="114">
        <v>0</v>
      </c>
      <c r="I74" s="44">
        <f>IF(H74&lt;&gt;"",H74,"")</f>
        <v>0</v>
      </c>
      <c r="J74" s="39" t="str">
        <f>IF(H74&lt;&gt;"",IF(G74="","",G74),"")</f>
        <v/>
      </c>
      <c r="K74" s="39" t="str">
        <f>VLOOKUP(K72,I72:J74,2,0)</f>
        <v/>
      </c>
      <c r="L74" s="14"/>
      <c r="O74" s="11"/>
      <c r="P74" s="12"/>
      <c r="Q74" s="13"/>
      <c r="R74" s="13" t="str">
        <f>IF(Q74="","",VLOOKUP(Q74,LISTAS!$F$5:$H$301,2,0))</f>
        <v/>
      </c>
      <c r="S74" s="13" t="str">
        <f>IF(Q74="","",VLOOKUP(Q74,LISTAS!$F$5:$I$301,4,0))</f>
        <v/>
      </c>
      <c r="T74" s="13"/>
      <c r="U74" s="13"/>
    </row>
    <row r="75" spans="2:21" ht="18" customHeight="1" thickBot="1" x14ac:dyDescent="0.3">
      <c r="B75" s="57"/>
      <c r="C75" s="39"/>
      <c r="D75" s="39"/>
      <c r="E75" s="41"/>
      <c r="F75" s="39"/>
      <c r="G75" s="71" t="str">
        <f>IF(G74="","",VLOOKUP(G74,LISTAS!$F$5:$H$301,2,0))</f>
        <v/>
      </c>
      <c r="H75" s="115"/>
      <c r="I75" s="39"/>
      <c r="J75" s="39"/>
      <c r="K75" s="39"/>
      <c r="L75" s="14"/>
      <c r="O75" s="11"/>
      <c r="P75" s="12"/>
      <c r="Q75" s="13"/>
      <c r="R75" s="13" t="str">
        <f>IF(Q75="","",VLOOKUP(Q75,LISTAS!$F$5:$H$301,2,0))</f>
        <v/>
      </c>
      <c r="S75" s="13" t="str">
        <f>IF(Q75="","",VLOOKUP(Q75,LISTAS!$F$5:$I$301,4,0))</f>
        <v/>
      </c>
      <c r="T75" s="13"/>
      <c r="U75" s="13"/>
    </row>
    <row r="76" spans="2:21" ht="18" customHeight="1" thickBot="1" x14ac:dyDescent="0.3">
      <c r="B76" s="57"/>
      <c r="C76" s="39"/>
      <c r="D76" s="39"/>
      <c r="E76" s="41"/>
      <c r="F76" s="39"/>
      <c r="G76" s="39"/>
      <c r="H76" s="39"/>
      <c r="I76" s="39"/>
      <c r="J76" s="39"/>
      <c r="K76" s="39"/>
      <c r="L76" s="14"/>
      <c r="O76" s="11"/>
      <c r="P76" s="12"/>
      <c r="Q76" s="13"/>
      <c r="R76" s="13" t="str">
        <f>IF(Q76="","",VLOOKUP(Q76,LISTAS!$F$5:$H$301,2,0))</f>
        <v/>
      </c>
      <c r="S76" s="13" t="str">
        <f>IF(Q76="","",VLOOKUP(Q76,LISTAS!$F$5:$I$301,4,0))</f>
        <v/>
      </c>
      <c r="T76" s="13"/>
      <c r="U76" s="13"/>
    </row>
    <row r="77" spans="2:21" ht="18" customHeight="1" x14ac:dyDescent="0.25">
      <c r="B77" s="113">
        <v>10</v>
      </c>
      <c r="C77" s="70"/>
      <c r="D77" s="114">
        <v>0</v>
      </c>
      <c r="E77" s="43">
        <f>IF(D77&lt;&gt;"",D77,"")</f>
        <v>0</v>
      </c>
      <c r="F77" s="39" t="str">
        <f>IF(D77&lt;&gt;"",IF(C77="","",C77),"")</f>
        <v/>
      </c>
      <c r="G77" s="39">
        <f>IF(E77&lt;&gt;"",IF(E79&lt;&gt;"",SMALL(E77:F79,1),""),"")</f>
        <v>0</v>
      </c>
      <c r="H77" s="39"/>
      <c r="I77" s="39"/>
      <c r="J77" s="39"/>
      <c r="K77" s="39"/>
      <c r="L77" s="14"/>
      <c r="O77" s="11"/>
      <c r="P77" s="12"/>
      <c r="Q77" s="13"/>
      <c r="R77" s="13" t="str">
        <f>IF(Q77="","",VLOOKUP(Q77,LISTAS!$F$5:$H$301,2,0))</f>
        <v/>
      </c>
      <c r="S77" s="13" t="str">
        <f>IF(Q77="","",VLOOKUP(Q77,LISTAS!$F$5:$I$301,4,0))</f>
        <v/>
      </c>
      <c r="T77" s="13"/>
      <c r="U77" s="13"/>
    </row>
    <row r="78" spans="2:21" ht="18" customHeight="1" thickBot="1" x14ac:dyDescent="0.3">
      <c r="B78" s="113"/>
      <c r="C78" s="71" t="str">
        <f>IF(C77="","",VLOOKUP(C77,LISTAS!$F$5:$H$301,2,0))</f>
        <v/>
      </c>
      <c r="D78" s="115"/>
      <c r="E78" s="44"/>
      <c r="F78" s="39"/>
      <c r="G78" s="39"/>
      <c r="H78" s="39"/>
      <c r="I78" s="39"/>
      <c r="J78" s="39"/>
      <c r="K78" s="39"/>
      <c r="L78" s="14"/>
      <c r="O78" s="11"/>
      <c r="P78" s="12"/>
      <c r="Q78" s="13"/>
      <c r="R78" s="13" t="str">
        <f>IF(Q78="","",VLOOKUP(Q78,LISTAS!$F$5:$H$301,2,0))</f>
        <v/>
      </c>
      <c r="S78" s="13" t="str">
        <f>IF(Q78="","",VLOOKUP(Q78,LISTAS!$F$5:$I$301,4,0))</f>
        <v/>
      </c>
      <c r="T78" s="13"/>
      <c r="U78" s="13"/>
    </row>
    <row r="79" spans="2:21" ht="18" customHeight="1" x14ac:dyDescent="0.25">
      <c r="B79" s="113">
        <v>15</v>
      </c>
      <c r="C79" s="70"/>
      <c r="D79" s="114">
        <v>0</v>
      </c>
      <c r="E79" s="44">
        <f>IF(D79&lt;&gt;"",D79,"")</f>
        <v>0</v>
      </c>
      <c r="F79" s="39" t="str">
        <f>IF(D79&lt;&gt;"",IF(C79="","",C79),"")</f>
        <v/>
      </c>
      <c r="G79" s="39" t="str">
        <f>VLOOKUP(G77,E77:F79,2,0)</f>
        <v/>
      </c>
      <c r="H79" s="39"/>
      <c r="I79" s="39"/>
      <c r="J79" s="39"/>
      <c r="K79" s="39"/>
      <c r="L79" s="14"/>
      <c r="O79" s="11"/>
      <c r="P79" s="12"/>
      <c r="Q79" s="13"/>
      <c r="R79" s="13" t="str">
        <f>IF(Q79="","",VLOOKUP(Q79,LISTAS!$F$5:$H$301,2,0))</f>
        <v/>
      </c>
      <c r="S79" s="13" t="str">
        <f>IF(Q79="","",VLOOKUP(Q79,LISTAS!$F$5:$I$301,4,0))</f>
        <v/>
      </c>
      <c r="T79" s="13"/>
      <c r="U79" s="13"/>
    </row>
    <row r="80" spans="2:21" ht="18" customHeight="1" thickBot="1" x14ac:dyDescent="0.3">
      <c r="B80" s="113"/>
      <c r="C80" s="71" t="str">
        <f>IF(C79="","",VLOOKUP(C79,LISTAS!$F$5:$H$301,2,0))</f>
        <v/>
      </c>
      <c r="D80" s="115"/>
      <c r="E80" s="39"/>
      <c r="F80" s="39"/>
      <c r="G80" s="39"/>
      <c r="H80" s="39"/>
      <c r="I80" s="39"/>
      <c r="J80" s="39"/>
      <c r="K80" s="39"/>
      <c r="L80" s="53"/>
      <c r="O80" s="11"/>
      <c r="P80" s="12"/>
      <c r="Q80" s="13"/>
      <c r="R80" s="13" t="str">
        <f>IF(Q80="","",VLOOKUP(Q80,LISTAS!$F$5:$H$301,2,0))</f>
        <v/>
      </c>
      <c r="S80" s="13" t="str">
        <f>IF(Q80="","",VLOOKUP(Q80,LISTAS!$F$5:$I$301,4,0))</f>
        <v/>
      </c>
      <c r="T80" s="13"/>
      <c r="U80" s="13"/>
    </row>
    <row r="81" spans="2:21" ht="18" customHeight="1" x14ac:dyDescent="0.25">
      <c r="B81" s="57"/>
      <c r="C81" s="39"/>
      <c r="D81" s="39"/>
      <c r="E81" s="39"/>
      <c r="F81" s="39"/>
      <c r="G81" s="39"/>
      <c r="H81" s="39"/>
      <c r="I81" s="39"/>
      <c r="J81" s="39"/>
      <c r="K81" s="39"/>
      <c r="L81" s="53"/>
      <c r="O81" s="11"/>
      <c r="P81" s="12"/>
      <c r="Q81" s="13"/>
      <c r="R81" s="13" t="str">
        <f>IF(Q81="","",VLOOKUP(Q81,LISTAS!$F$5:$H$301,2,0))</f>
        <v/>
      </c>
      <c r="S81" s="13" t="str">
        <f>IF(Q81="","",VLOOKUP(Q81,LISTAS!$F$5:$I$301,4,0))</f>
        <v/>
      </c>
      <c r="T81" s="13"/>
      <c r="U81" s="13"/>
    </row>
    <row r="82" spans="2:21" ht="18" customHeight="1" x14ac:dyDescent="0.25">
      <c r="B82" s="58"/>
      <c r="C82" s="18"/>
      <c r="D82" s="18"/>
      <c r="E82" s="18"/>
      <c r="F82" s="18"/>
      <c r="G82" s="18"/>
      <c r="H82" s="18"/>
      <c r="I82" s="18"/>
      <c r="J82" s="18"/>
      <c r="K82" s="18"/>
      <c r="L82" s="18"/>
    </row>
    <row r="83" spans="2:21" ht="18" customHeight="1" x14ac:dyDescent="0.25">
      <c r="B83" s="58"/>
      <c r="C83" s="18"/>
      <c r="D83" s="18"/>
      <c r="E83" s="18"/>
      <c r="F83" s="18"/>
      <c r="G83" s="18"/>
      <c r="H83" s="18"/>
      <c r="I83" s="18"/>
      <c r="J83" s="18"/>
      <c r="K83" s="18"/>
      <c r="L83" s="18"/>
    </row>
    <row r="84" spans="2:21" ht="30" customHeight="1" x14ac:dyDescent="0.25">
      <c r="B84" s="127" t="s">
        <v>22</v>
      </c>
      <c r="C84" s="128"/>
      <c r="D84" s="128"/>
      <c r="E84" s="128"/>
      <c r="F84" s="128"/>
      <c r="G84" s="128"/>
      <c r="H84" s="128"/>
      <c r="I84" s="128"/>
      <c r="J84" s="128"/>
      <c r="K84" s="128"/>
      <c r="L84" s="129"/>
      <c r="O84" s="130" t="s">
        <v>23</v>
      </c>
      <c r="P84" s="130"/>
      <c r="Q84" s="130"/>
      <c r="R84" s="130"/>
      <c r="S84" s="130"/>
      <c r="T84" s="130"/>
      <c r="U84" s="130"/>
    </row>
    <row r="85" spans="2:21" ht="28.5" customHeight="1" thickBot="1" x14ac:dyDescent="0.3">
      <c r="B85" s="56"/>
      <c r="C85" s="39"/>
      <c r="D85" s="54"/>
      <c r="E85" s="54"/>
      <c r="F85" s="54"/>
      <c r="G85" s="7"/>
      <c r="H85" s="7"/>
      <c r="I85" s="7"/>
      <c r="J85" s="7"/>
      <c r="K85" s="7"/>
      <c r="L85" s="8"/>
      <c r="O85" s="124" t="s">
        <v>3</v>
      </c>
      <c r="P85" s="125"/>
      <c r="Q85" s="9" t="s">
        <v>15</v>
      </c>
      <c r="R85" s="9" t="s">
        <v>0</v>
      </c>
      <c r="S85" s="9" t="s">
        <v>16</v>
      </c>
      <c r="T85" s="9" t="s">
        <v>17</v>
      </c>
      <c r="U85" s="9" t="s">
        <v>18</v>
      </c>
    </row>
    <row r="86" spans="2:21" ht="18" customHeight="1" x14ac:dyDescent="0.25">
      <c r="B86" s="116">
        <v>17</v>
      </c>
      <c r="C86" s="72"/>
      <c r="D86" s="114">
        <v>0</v>
      </c>
      <c r="E86" s="39">
        <f>IF(D86&lt;&gt;"",D86,"")</f>
        <v>0</v>
      </c>
      <c r="F86" s="39" t="str">
        <f>IF(D86&lt;&gt;"",IF(C86="","",C86),"")</f>
        <v/>
      </c>
      <c r="G86" s="39">
        <f>IF(E86&lt;&gt;"",IF(E88&lt;&gt;"",SMALL(E86:F88,1),""),"")</f>
        <v>0</v>
      </c>
      <c r="H86" s="10"/>
      <c r="I86" s="10"/>
      <c r="J86" s="10"/>
      <c r="K86" s="10"/>
      <c r="L86" s="14"/>
      <c r="O86" s="11" t="str">
        <f>IF(Q86&lt;&gt;"",1,"")</f>
        <v/>
      </c>
      <c r="P86" s="12" t="str">
        <f>IF(O86&lt;&gt;"","LUGAR","")</f>
        <v/>
      </c>
      <c r="Q86" s="13" t="str">
        <f>IF(L101&lt;&gt;"",IF(L103&lt;&gt;"",IF(L101=L103,"",IF(L101&gt;L103,K101,K103)),""),"")</f>
        <v/>
      </c>
      <c r="R86" s="13" t="str">
        <f>IF(Q86="","",VLOOKUP(Q86,LISTAS!$F$5:$H$301,2,0))</f>
        <v/>
      </c>
      <c r="S86" s="13" t="str">
        <f>IF(Q86="","",VLOOKUP(Q86,LISTAS!$F$5:$I$301,4,0))</f>
        <v/>
      </c>
      <c r="T86" s="13" t="str">
        <f>IF(O86="","",IF(O86=1,100,IF(O86=2,80,IF(O86=3,70,IF(O86=4,50,IF(O86=5,45,IF(O86=6,40,IF(O86=7,35,IF(O86=8,30,IF(O86=9,28,IF(O86=10,28,IF(O86=11,28,IF(O86=12,28,IF(O86=13,28,IF(O86=14,28,IF(O86=15,28,IF(O86=16,28,IF(O86&gt;16,"",""))))))))))))))))))</f>
        <v/>
      </c>
      <c r="U86" s="13" t="str">
        <f>IF(O86="","",IF($R$5="NÃO","",IF(O86=1,100,IF(O86=2,80,IF(O86=3,70,IF(O86=4,50,IF(O86=5,45,IF(O86=6,40,IF(O86=7,35,IF(O86=8,30,IF(O86=9,28,IF(O86=10,28,IF(O86=11,28,IF(O86=12,28,IF(O86=13,28,IF(O86=14,28,IF(O86=15,28,IF(O86=16,28,IF(O86&gt;16,"","")))))))))))))))))))</f>
        <v/>
      </c>
    </row>
    <row r="87" spans="2:21" ht="18" customHeight="1" thickBot="1" x14ac:dyDescent="0.3">
      <c r="B87" s="116"/>
      <c r="C87" s="73" t="str">
        <f>IF(C86="","",VLOOKUP(C86,LISTAS!$F$5:$H$301,2,0))</f>
        <v/>
      </c>
      <c r="D87" s="115"/>
      <c r="E87" s="39"/>
      <c r="F87" s="39"/>
      <c r="G87" s="39"/>
      <c r="H87" s="10"/>
      <c r="I87" s="10"/>
      <c r="J87" s="10"/>
      <c r="K87" s="10"/>
      <c r="L87" s="14"/>
      <c r="O87" s="11" t="str">
        <f>IF(Q87&lt;&gt;"",1+COUNTIF(O86,"1"),"")</f>
        <v/>
      </c>
      <c r="P87" s="12" t="str">
        <f t="shared" ref="P87:P101" si="6">IF(O87&lt;&gt;"","LUGAR","")</f>
        <v/>
      </c>
      <c r="Q87" s="13" t="str">
        <f>IF(L101&lt;&gt;"",IF(L103&lt;&gt;"",IF(L101=L103,"",IF(L101&lt;L103,K101,K103)),""),"")</f>
        <v/>
      </c>
      <c r="R87" s="13" t="str">
        <f>IF(Q87="","",VLOOKUP(Q87,LISTAS!$F$5:$H$301,2,0))</f>
        <v/>
      </c>
      <c r="S87" s="13" t="str">
        <f>IF(Q87="","",VLOOKUP(Q87,LISTAS!$F$5:$I$301,4,0))</f>
        <v/>
      </c>
      <c r="T87" s="13" t="str">
        <f t="shared" ref="T87:T101" si="7">IF(O87="","",IF(O87=1,100,IF(O87=2,80,IF(O87=3,70,IF(O87=4,50,IF(O87=5,45,IF(O87=6,40,IF(O87=7,35,IF(O87=8,30,IF(O87=9,28,IF(O87=10,28,IF(O87=11,28,IF(O87=12,28,IF(O87=13,28,IF(O87=14,28,IF(O87=15,28,IF(O87=16,28,IF(O87&gt;16,"",""))))))))))))))))))</f>
        <v/>
      </c>
      <c r="U87" s="13" t="str">
        <f t="shared" ref="U87:U101" si="8">IF(O87="","",IF($R$5="NÃO","",IF(O87=1,100,IF(O87=2,80,IF(O87=3,70,IF(O87=4,50,IF(O87=5,45,IF(O87=6,40,IF(O87=7,35,IF(O87=8,30,IF(O87=9,28,IF(O87=10,28,IF(O87=11,28,IF(O87=12,28,IF(O87=13,28,IF(O87=14,28,IF(O87=15,28,IF(O87=16,28,IF(O87&gt;16,"","")))))))))))))))))))</f>
        <v/>
      </c>
    </row>
    <row r="88" spans="2:21" ht="18" customHeight="1" x14ac:dyDescent="0.25">
      <c r="B88" s="113">
        <v>24</v>
      </c>
      <c r="C88" s="72"/>
      <c r="D88" s="114">
        <v>0</v>
      </c>
      <c r="E88" s="40">
        <f>IF(D88&lt;&gt;"",D88,"")</f>
        <v>0</v>
      </c>
      <c r="F88" s="39" t="str">
        <f>IF(D88&lt;&gt;"",IF(C88="","",C88),"")</f>
        <v/>
      </c>
      <c r="G88" s="39" t="str">
        <f>VLOOKUP(G86,E86:F88,2,0)</f>
        <v/>
      </c>
      <c r="H88" s="10"/>
      <c r="I88" s="10"/>
      <c r="J88" s="10"/>
      <c r="K88" s="10"/>
      <c r="L88" s="14"/>
      <c r="O88" s="11" t="str">
        <f>IF(Q88&lt;&gt;"",1+COUNTIF(O86:O87,"1")+COUNTIF(O86:O87,"2"),"")</f>
        <v/>
      </c>
      <c r="P88" s="12" t="str">
        <f t="shared" si="6"/>
        <v/>
      </c>
      <c r="Q88" s="17" t="str">
        <f>IF(Q86&lt;&gt;"",IF(G91=Q86,G93,IF(G93=Q86,G91,IF(G111=Q86,G113,IF(G113=Q86,G111)))),"")</f>
        <v/>
      </c>
      <c r="R88" s="13" t="str">
        <f>IF(Q88="","",VLOOKUP(Q88,LISTAS!$F$5:$H$301,2,0))</f>
        <v/>
      </c>
      <c r="S88" s="13" t="str">
        <f>IF(Q88="","",VLOOKUP(Q88,LISTAS!$F$5:$I$301,4,0))</f>
        <v/>
      </c>
      <c r="T88" s="13" t="str">
        <f t="shared" si="7"/>
        <v/>
      </c>
      <c r="U88" s="13" t="str">
        <f t="shared" si="8"/>
        <v/>
      </c>
    </row>
    <row r="89" spans="2:21" ht="18" customHeight="1" thickBot="1" x14ac:dyDescent="0.3">
      <c r="B89" s="113"/>
      <c r="C89" s="73" t="str">
        <f>IF(C88="","",VLOOKUP(C88,LISTAS!$F$5:$H$301,2,0))</f>
        <v/>
      </c>
      <c r="D89" s="115"/>
      <c r="E89" s="41"/>
      <c r="F89" s="39"/>
      <c r="G89" s="39"/>
      <c r="H89" s="10"/>
      <c r="I89" s="10"/>
      <c r="J89" s="10"/>
      <c r="K89" s="10"/>
      <c r="L89" s="14"/>
      <c r="O89" s="11" t="str">
        <f>IF(Q89&lt;&gt;"",1+COUNTIF(O86:O88,"1")+COUNTIF(O86:O88,"2")+COUNTIF(O86:O88,"3"),"")</f>
        <v/>
      </c>
      <c r="P89" s="12" t="str">
        <f t="shared" si="6"/>
        <v/>
      </c>
      <c r="Q89" s="17" t="str">
        <f>IF(Q87&lt;&gt;"",IF(G91=Q87,G93,IF(G93=Q87,G91,IF(G111=Q87,G113,IF(G113=Q87,G111)))),"")</f>
        <v/>
      </c>
      <c r="R89" s="13" t="str">
        <f>IF(Q89="","",VLOOKUP(Q89,LISTAS!$F$5:$H$301,2,0))</f>
        <v/>
      </c>
      <c r="S89" s="13" t="str">
        <f>IF(Q89="","",VLOOKUP(Q89,LISTAS!$F$5:$I$301,4,0))</f>
        <v/>
      </c>
      <c r="T89" s="13" t="str">
        <f t="shared" si="7"/>
        <v/>
      </c>
      <c r="U89" s="13" t="str">
        <f t="shared" si="8"/>
        <v/>
      </c>
    </row>
    <row r="90" spans="2:21" ht="18" customHeight="1" thickBot="1" x14ac:dyDescent="0.3">
      <c r="B90" s="57"/>
      <c r="C90" s="39"/>
      <c r="D90" s="39"/>
      <c r="E90" s="41"/>
      <c r="F90" s="39"/>
      <c r="G90" s="39"/>
      <c r="H90" s="10"/>
      <c r="I90" s="10"/>
      <c r="J90" s="10"/>
      <c r="K90" s="10"/>
      <c r="L90" s="14"/>
      <c r="O90" s="11" t="str">
        <f>IF(Q90&lt;&gt;"",1+COUNTIF(O86:O89,"1")+COUNTIF(O86:O89,"2")+COUNTIF(O86:O89,"3")+COUNTIF(O86:O89,"4"),"")</f>
        <v/>
      </c>
      <c r="P90" s="12" t="str">
        <f t="shared" si="6"/>
        <v/>
      </c>
      <c r="Q90" s="17" t="str">
        <f>IF(Q86&lt;&gt;"",IF(C86=Q86,C88,IF(C88=Q86,C86,IF(C96=Q86,C98,IF(C98=Q86,C96,IF(C106=Q86,C108,IF(C108=Q86,C106,IF(C116=Q86,C118,IF(C118=Q86,C116)))))))),"")</f>
        <v/>
      </c>
      <c r="R90" s="13" t="str">
        <f>IF(Q90="","",VLOOKUP(Q90,LISTAS!$F$5:$H$301,2,0))</f>
        <v/>
      </c>
      <c r="S90" s="13" t="str">
        <f>IF(Q90="","",VLOOKUP(Q90,LISTAS!$F$5:$I$301,4,0))</f>
        <v/>
      </c>
      <c r="T90" s="13" t="str">
        <f t="shared" si="7"/>
        <v/>
      </c>
      <c r="U90" s="13" t="str">
        <f t="shared" si="8"/>
        <v/>
      </c>
    </row>
    <row r="91" spans="2:21" ht="18" customHeight="1" x14ac:dyDescent="0.25">
      <c r="B91" s="57"/>
      <c r="C91" s="39"/>
      <c r="D91" s="39"/>
      <c r="E91" s="41"/>
      <c r="F91" s="39"/>
      <c r="G91" s="72" t="str">
        <f>IF(D86&lt;&gt;"",IF(D88&lt;&gt;"",IF(D86=D88,"",IF(D86&gt;D88,C86,C88)),""),"")</f>
        <v/>
      </c>
      <c r="H91" s="114">
        <v>0</v>
      </c>
      <c r="I91" s="39">
        <f>IF(H91&lt;&gt;"",H91,"")</f>
        <v>0</v>
      </c>
      <c r="J91" s="39" t="str">
        <f>IF(H91&lt;&gt;"",IF(G91="","",G91),"")</f>
        <v/>
      </c>
      <c r="K91" s="39">
        <f>IF(I91&lt;&gt;"",IF(I93&lt;&gt;"",SMALL(I91:J93,1),""),"")</f>
        <v>0</v>
      </c>
      <c r="L91" s="14"/>
      <c r="O91" s="11" t="str">
        <f>IF(Q91&lt;&gt;"",1+COUNTIF(O86:O90,"1")+COUNTIF(O86:O90,"2")+COUNTIF(O86:O90,"3")+COUNTIF(O86:O90,"4")+COUNTIF(O86:O90,"5"),"")</f>
        <v/>
      </c>
      <c r="P91" s="12" t="str">
        <f t="shared" si="6"/>
        <v/>
      </c>
      <c r="Q91" s="17" t="str">
        <f>IF(Q87&lt;&gt;"",IF(C86=Q87,C88,IF(C88=Q87,C86,IF(C96=Q87,C98,IF(C98=Q87,C96,IF(C106=Q87,C108,IF(C108=Q87,C106,IF(C116=Q87,C118,IF(C118=Q87,C116)))))))),"")</f>
        <v/>
      </c>
      <c r="R91" s="13" t="str">
        <f>IF(Q91="","",VLOOKUP(Q91,LISTAS!$F$5:$H$301,2,0))</f>
        <v/>
      </c>
      <c r="S91" s="13" t="str">
        <f>IF(Q91="","",VLOOKUP(Q91,LISTAS!$F$5:$I$301,4,0))</f>
        <v/>
      </c>
      <c r="T91" s="13" t="str">
        <f t="shared" si="7"/>
        <v/>
      </c>
      <c r="U91" s="13" t="str">
        <f t="shared" si="8"/>
        <v/>
      </c>
    </row>
    <row r="92" spans="2:21" ht="18" customHeight="1" thickBot="1" x14ac:dyDescent="0.3">
      <c r="B92" s="57"/>
      <c r="C92" s="39"/>
      <c r="D92" s="39"/>
      <c r="E92" s="41"/>
      <c r="F92" s="39"/>
      <c r="G92" s="73" t="str">
        <f>IF(G91="","",VLOOKUP(G91,LISTAS!$F$5:$H$301,2,0))</f>
        <v/>
      </c>
      <c r="H92" s="115"/>
      <c r="I92" s="39"/>
      <c r="J92" s="39"/>
      <c r="K92" s="39"/>
      <c r="L92" s="14"/>
      <c r="O92" s="11" t="str">
        <f>IF(Q92&lt;&gt;"",1+COUNTIF(O86:O91,"1")+COUNTIF(O86:O91,"2")+COUNTIF(O86:O91,"3")+COUNTIF(O86:O91,"4")+COUNTIF(O86:O91,"5")+COUNTIF(O86:O91,"6"),"")</f>
        <v/>
      </c>
      <c r="P92" s="12" t="str">
        <f t="shared" si="6"/>
        <v/>
      </c>
      <c r="Q92" s="17" t="str">
        <f>IF(Q88&lt;&gt;"",IF(C86=Q88,C88,IF(C88=Q88,C86,IF(C96=Q88,C98,IF(C98=Q88,C96,IF(C106=Q88,C108,IF(C108=Q88,C106,IF(C116=Q88,C118,IF(C118=Q88,C116)))))))),"")</f>
        <v/>
      </c>
      <c r="R92" s="13" t="str">
        <f>IF(Q92="","",VLOOKUP(Q92,LISTAS!$F$5:$H$301,2,0))</f>
        <v/>
      </c>
      <c r="S92" s="13" t="str">
        <f>IF(Q92="","",VLOOKUP(Q92,LISTAS!$F$5:$I$301,4,0))</f>
        <v/>
      </c>
      <c r="T92" s="13" t="str">
        <f t="shared" si="7"/>
        <v/>
      </c>
      <c r="U92" s="13" t="str">
        <f t="shared" si="8"/>
        <v/>
      </c>
    </row>
    <row r="93" spans="2:21" ht="18" customHeight="1" x14ac:dyDescent="0.25">
      <c r="B93" s="57"/>
      <c r="C93" s="39"/>
      <c r="D93" s="39"/>
      <c r="E93" s="41"/>
      <c r="F93" s="42"/>
      <c r="G93" s="72" t="str">
        <f>IF(D96&lt;&gt;"",IF(D98&lt;&gt;"",IF(D96=D98,"",IF(D96&gt;D98,C96,C98)),""),"")</f>
        <v/>
      </c>
      <c r="H93" s="114">
        <v>0</v>
      </c>
      <c r="I93" s="40">
        <f>IF(H93&lt;&gt;"",H93,"")</f>
        <v>0</v>
      </c>
      <c r="J93" s="39" t="str">
        <f>IF(H93&lt;&gt;"",IF(G93="","",G93),"")</f>
        <v/>
      </c>
      <c r="K93" s="39" t="str">
        <f>VLOOKUP(K91,I91:J93,2,0)</f>
        <v/>
      </c>
      <c r="L93" s="14"/>
      <c r="N93" s="19"/>
      <c r="O93" s="11" t="str">
        <f>IF(Q93&lt;&gt;"",1+COUNTIF(O86:O92,"1")+COUNTIF(O86:O92,"2")+COUNTIF(O86:O92,"3")+COUNTIF(O86:O92,"4")+COUNTIF(O86:O92,"5")+COUNTIF(O86:O92,"6")+COUNTIF(O86:O92,"7"),"")</f>
        <v/>
      </c>
      <c r="P93" s="12" t="str">
        <f t="shared" si="6"/>
        <v/>
      </c>
      <c r="Q93" s="17" t="str">
        <f>IF(Q89&lt;&gt;"",IF(C86=Q89,C88,IF(C88=Q89,C86,IF(C96=Q89,C98,IF(C98=Q89,C96,IF(C106=Q89,C108,IF(C108=Q89,C106,IF(C116=Q89,C118,IF(C118=Q89,C116)))))))),"")</f>
        <v/>
      </c>
      <c r="R93" s="13" t="str">
        <f>IF(Q93="","",VLOOKUP(Q93,LISTAS!$F$5:$H$301,2,0))</f>
        <v/>
      </c>
      <c r="S93" s="13" t="str">
        <f>IF(Q93="","",VLOOKUP(Q93,LISTAS!$F$5:$I$301,4,0))</f>
        <v/>
      </c>
      <c r="T93" s="13" t="str">
        <f t="shared" si="7"/>
        <v/>
      </c>
      <c r="U93" s="13" t="str">
        <f t="shared" si="8"/>
        <v/>
      </c>
    </row>
    <row r="94" spans="2:21" ht="18" customHeight="1" thickBot="1" x14ac:dyDescent="0.3">
      <c r="B94" s="57"/>
      <c r="C94" s="39"/>
      <c r="D94" s="39"/>
      <c r="E94" s="41"/>
      <c r="F94" s="39"/>
      <c r="G94" s="73" t="str">
        <f>IF(G93="","",VLOOKUP(G93,LISTAS!$F$5:$H$301,2,0))</f>
        <v/>
      </c>
      <c r="H94" s="115"/>
      <c r="I94" s="41"/>
      <c r="J94" s="39"/>
      <c r="K94" s="39"/>
      <c r="L94" s="14"/>
      <c r="N94" s="19"/>
      <c r="O94" s="11" t="str">
        <f>IF(Q94&lt;&gt;"",1+COUNTIF(O86:O93,"1")+COUNTIF(O86:O93,"2")+COUNTIF(O86:O93,"3")+COUNTIF(O86:O93,"4")+COUNTIF(O86:O93,"5")+COUNTIF(O86:O93,"6")+COUNTIF(O86:O93,"7")+COUNTIF(O86:O93,"8"),"")</f>
        <v/>
      </c>
      <c r="P94" s="12" t="str">
        <f t="shared" si="6"/>
        <v/>
      </c>
      <c r="Q94" s="17"/>
      <c r="R94" s="13" t="str">
        <f>IF(Q94="","",VLOOKUP(Q94,LISTAS!$F$5:$H$301,2,0))</f>
        <v/>
      </c>
      <c r="S94" s="13" t="str">
        <f>IF(Q94="","",VLOOKUP(Q94,LISTAS!$F$5:$I$301,4,0))</f>
        <v/>
      </c>
      <c r="T94" s="13" t="str">
        <f t="shared" si="7"/>
        <v/>
      </c>
      <c r="U94" s="13" t="str">
        <f t="shared" si="8"/>
        <v/>
      </c>
    </row>
    <row r="95" spans="2:21" ht="18" customHeight="1" thickBot="1" x14ac:dyDescent="0.3">
      <c r="B95" s="57"/>
      <c r="C95" s="39"/>
      <c r="D95" s="39"/>
      <c r="E95" s="41"/>
      <c r="F95" s="39"/>
      <c r="G95" s="10"/>
      <c r="H95" s="10"/>
      <c r="I95" s="41"/>
      <c r="J95" s="39"/>
      <c r="K95" s="39"/>
      <c r="L95" s="14"/>
      <c r="M95" s="16"/>
      <c r="O95" s="11" t="str">
        <f>IF(Q95&lt;&gt;"",1+COUNTIF(O86:O94,"1")+COUNTIF(O86:O94,"2")+COUNTIF(O86:O94,"3")+COUNTIF(O86:O94,"4")+COUNTIF(O86:O94,"5")+COUNTIF(O86:O94,"6")+COUNTIF(O86:O94,"7")+COUNTIF(O86:O94,"8")+COUNTIF(O86:O94,"9"),"")</f>
        <v/>
      </c>
      <c r="P95" s="12" t="str">
        <f t="shared" si="6"/>
        <v/>
      </c>
      <c r="Q95" s="17"/>
      <c r="R95" s="13" t="str">
        <f>IF(Q95="","",VLOOKUP(Q95,LISTAS!$F$5:$H$301,2,0))</f>
        <v/>
      </c>
      <c r="S95" s="13" t="str">
        <f>IF(Q95="","",VLOOKUP(Q95,LISTAS!$F$5:$I$301,4,0))</f>
        <v/>
      </c>
      <c r="T95" s="13" t="str">
        <f t="shared" si="7"/>
        <v/>
      </c>
      <c r="U95" s="13" t="str">
        <f t="shared" si="8"/>
        <v/>
      </c>
    </row>
    <row r="96" spans="2:21" ht="18" customHeight="1" x14ac:dyDescent="0.25">
      <c r="B96" s="113">
        <v>20</v>
      </c>
      <c r="C96" s="72"/>
      <c r="D96" s="114">
        <v>0</v>
      </c>
      <c r="E96" s="43">
        <f>IF(D96&lt;&gt;"",D96,"")</f>
        <v>0</v>
      </c>
      <c r="F96" s="39" t="str">
        <f>IF(D96&lt;&gt;"",IF(C96="","",C96),"")</f>
        <v/>
      </c>
      <c r="G96" s="39">
        <f>IF(E96&lt;&gt;"",IF(E98&lt;&gt;"",SMALL(E96:F98,1),""),"")</f>
        <v>0</v>
      </c>
      <c r="H96" s="10"/>
      <c r="I96" s="15"/>
      <c r="J96" s="10"/>
      <c r="K96" s="10"/>
      <c r="L96" s="14"/>
      <c r="M96" s="16"/>
      <c r="O96" s="11" t="str">
        <f>IF(Q96&lt;&gt;"",1+COUNTIF(O86:O95,"1")+COUNTIF(O86:O95,"2")+COUNTIF(O86:O95,"3")+COUNTIF(O86:O95,"4")+COUNTIF(O86:O95,"5")+COUNTIF(O86:O95,"6")+COUNTIF(O86:O95,"7")+COUNTIF(O86:O95,"8")+COUNTIF(O86:O95,"9")+COUNTIF(O86:O95,"10"),"")</f>
        <v/>
      </c>
      <c r="P96" s="12" t="str">
        <f t="shared" si="6"/>
        <v/>
      </c>
      <c r="Q96" s="17"/>
      <c r="R96" s="13" t="str">
        <f>IF(Q96="","",VLOOKUP(Q96,LISTAS!$F$5:$H$301,2,0))</f>
        <v/>
      </c>
      <c r="S96" s="13" t="str">
        <f>IF(Q96="","",VLOOKUP(Q96,LISTAS!$F$5:$I$301,4,0))</f>
        <v/>
      </c>
      <c r="T96" s="13" t="str">
        <f t="shared" si="7"/>
        <v/>
      </c>
      <c r="U96" s="13" t="str">
        <f t="shared" si="8"/>
        <v/>
      </c>
    </row>
    <row r="97" spans="2:21" ht="18" customHeight="1" thickBot="1" x14ac:dyDescent="0.3">
      <c r="B97" s="113"/>
      <c r="C97" s="73" t="str">
        <f>IF(C96="","",VLOOKUP(C96,LISTAS!$F$5:$H$301,2,0))</f>
        <v/>
      </c>
      <c r="D97" s="115"/>
      <c r="E97" s="44"/>
      <c r="F97" s="39"/>
      <c r="G97" s="39"/>
      <c r="H97" s="10"/>
      <c r="I97" s="15"/>
      <c r="J97" s="10"/>
      <c r="K97" s="10"/>
      <c r="L97" s="14"/>
      <c r="M97" s="16"/>
      <c r="O97" s="11" t="str">
        <f>IF(Q97&lt;&gt;"",1+COUNTIF(O86:O96,"1")+COUNTIF(O86:O96,"2")+COUNTIF(O86:O96,"3")+COUNTIF(O86:O96,"4")+COUNTIF(O86:O96,"5")+COUNTIF(O86:O96,"6")+COUNTIF(O86:O96,"7")+COUNTIF(O86:O96,"8")+COUNTIF(O86:O96,"9")+COUNTIF(O86:O96,"10")+COUNTIF(O86:O96,"11"),"")</f>
        <v/>
      </c>
      <c r="P97" s="12" t="str">
        <f t="shared" si="6"/>
        <v/>
      </c>
      <c r="Q97" s="17"/>
      <c r="R97" s="13" t="str">
        <f>IF(Q97="","",VLOOKUP(Q97,LISTAS!$F$5:$H$301,2,0))</f>
        <v/>
      </c>
      <c r="S97" s="13" t="str">
        <f>IF(Q97="","",VLOOKUP(Q97,LISTAS!$F$5:$I$301,4,0))</f>
        <v/>
      </c>
      <c r="T97" s="13" t="str">
        <f t="shared" si="7"/>
        <v/>
      </c>
      <c r="U97" s="13" t="str">
        <f t="shared" si="8"/>
        <v/>
      </c>
    </row>
    <row r="98" spans="2:21" ht="18" customHeight="1" x14ac:dyDescent="0.25">
      <c r="B98" s="113">
        <v>21</v>
      </c>
      <c r="C98" s="72"/>
      <c r="D98" s="114">
        <v>0</v>
      </c>
      <c r="E98" s="44">
        <f>IF(D98&lt;&gt;"",D98,"")</f>
        <v>0</v>
      </c>
      <c r="F98" s="39" t="str">
        <f>IF(D98&lt;&gt;"",IF(C98="","",C98),"")</f>
        <v/>
      </c>
      <c r="G98" s="39" t="str">
        <f>VLOOKUP(G96,E96:F98,2,0)</f>
        <v/>
      </c>
      <c r="H98" s="10"/>
      <c r="I98" s="15"/>
      <c r="J98" s="10"/>
      <c r="K98" s="10"/>
      <c r="L98" s="14"/>
      <c r="M98" s="16"/>
      <c r="O98" s="11" t="str">
        <f>IF(Q98&lt;&gt;"",1+COUNTIF(O86:O97,"1")+COUNTIF(O86:O97,"2")+COUNTIF(O86:O97,"3")+COUNTIF(O86:O97,"4")+COUNTIF(O86:O97,"5")+COUNTIF(O86:O97,"6")+COUNTIF(O86:O97,"7")+COUNTIF(O86:O97,"8")+COUNTIF(O86:O97,"9")+COUNTIF(O86:O97,"10")+COUNTIF(O86:O97,"11")+COUNTIF(O86:O97,"12"),"")</f>
        <v/>
      </c>
      <c r="P98" s="12" t="str">
        <f t="shared" si="6"/>
        <v/>
      </c>
      <c r="Q98" s="17"/>
      <c r="R98" s="13" t="str">
        <f>IF(Q98="","",VLOOKUP(Q98,LISTAS!$F$5:$H$301,2,0))</f>
        <v/>
      </c>
      <c r="S98" s="13" t="str">
        <f>IF(Q98="","",VLOOKUP(Q98,LISTAS!$F$5:$I$301,4,0))</f>
        <v/>
      </c>
      <c r="T98" s="13" t="str">
        <f t="shared" si="7"/>
        <v/>
      </c>
      <c r="U98" s="13" t="str">
        <f t="shared" si="8"/>
        <v/>
      </c>
    </row>
    <row r="99" spans="2:21" ht="18" customHeight="1" thickBot="1" x14ac:dyDescent="0.3">
      <c r="B99" s="113"/>
      <c r="C99" s="73" t="str">
        <f>IF(C98="","",VLOOKUP(C98,LISTAS!$F$5:$H$301,2,0))</f>
        <v/>
      </c>
      <c r="D99" s="115"/>
      <c r="E99" s="39"/>
      <c r="F99" s="39"/>
      <c r="G99" s="39"/>
      <c r="H99" s="10"/>
      <c r="I99" s="15"/>
      <c r="J99" s="10"/>
      <c r="K99" s="10"/>
      <c r="L99" s="14"/>
      <c r="N99" s="19"/>
      <c r="O99" s="11" t="str">
        <f>IF(Q99&lt;&gt;"",1+COUNTIF(O86:O98,"1")+COUNTIF(O86:O98,"2")+COUNTIF(O86:O98,"3")+COUNTIF(O86:O98,"4")+COUNTIF(O86:O98,"5")+COUNTIF(O86:O98,"6")+COUNTIF(O86:O98,"7")+COUNTIF(O86:O98,"8")+COUNTIF(O86:O98,"9")+COUNTIF(O86:O98,"10")+COUNTIF(O86:O98,"11")+COUNTIF(O86:O98,"12")+COUNTIF(O86:O98,"13"),"")</f>
        <v/>
      </c>
      <c r="P99" s="12" t="str">
        <f t="shared" si="6"/>
        <v/>
      </c>
      <c r="Q99" s="17"/>
      <c r="R99" s="13" t="str">
        <f>IF(Q99="","",VLOOKUP(Q99,LISTAS!$F$5:$H$301,2,0))</f>
        <v/>
      </c>
      <c r="S99" s="13" t="str">
        <f>IF(Q99="","",VLOOKUP(Q99,LISTAS!$F$5:$I$301,4,0))</f>
        <v/>
      </c>
      <c r="T99" s="13" t="str">
        <f t="shared" si="7"/>
        <v/>
      </c>
      <c r="U99" s="13" t="str">
        <f t="shared" si="8"/>
        <v/>
      </c>
    </row>
    <row r="100" spans="2:21" ht="18" customHeight="1" thickBot="1" x14ac:dyDescent="0.3">
      <c r="B100" s="57"/>
      <c r="C100" s="39"/>
      <c r="D100" s="39"/>
      <c r="E100" s="39"/>
      <c r="F100" s="39"/>
      <c r="G100" s="39"/>
      <c r="H100" s="39"/>
      <c r="I100" s="41"/>
      <c r="J100" s="39"/>
      <c r="K100" s="10"/>
      <c r="L100" s="14"/>
      <c r="O100" s="11" t="str">
        <f>IF(Q100&lt;&gt;"",1+COUNTIF(O86:O99,"1")+COUNTIF(O86:O99,"2")+COUNTIF(O86:O99,"3")+COUNTIF(O86:O99,"4")+COUNTIF(O86:O99,"5")+COUNTIF(O86:O99,"6")+COUNTIF(O86:O99,"7")+COUNTIF(O86:O99,"8")+COUNTIF(O86:O99,"9")+COUNTIF(O86:O99,"10")+COUNTIF(O86:O99,"11")+COUNTIF(O86:O99,"12")+COUNTIF(O86:O99,"13")+COUNTIF(O86:O99,"14"),"")</f>
        <v/>
      </c>
      <c r="P100" s="12" t="str">
        <f t="shared" si="6"/>
        <v/>
      </c>
      <c r="Q100" s="17"/>
      <c r="R100" s="13" t="str">
        <f>IF(Q100="","",VLOOKUP(Q100,LISTAS!$F$5:$H$301,2,0))</f>
        <v/>
      </c>
      <c r="S100" s="13" t="str">
        <f>IF(Q100="","",VLOOKUP(Q100,LISTAS!$F$5:$I$301,4,0))</f>
        <v/>
      </c>
      <c r="T100" s="13" t="str">
        <f t="shared" si="7"/>
        <v/>
      </c>
      <c r="U100" s="13" t="str">
        <f t="shared" si="8"/>
        <v/>
      </c>
    </row>
    <row r="101" spans="2:21" ht="18" customHeight="1" x14ac:dyDescent="0.25">
      <c r="B101" s="57"/>
      <c r="C101" s="39"/>
      <c r="D101" s="39"/>
      <c r="E101" s="39"/>
      <c r="F101" s="39"/>
      <c r="G101" s="39"/>
      <c r="H101" s="39"/>
      <c r="I101" s="41"/>
      <c r="J101" s="39"/>
      <c r="K101" s="72" t="str">
        <f>IF(H91&lt;&gt;"",IF(H93&lt;&gt;"",IF(H91=H93,"",IF(H91&gt;H93,G91,G93)),""),"")</f>
        <v/>
      </c>
      <c r="L101" s="114">
        <v>0</v>
      </c>
      <c r="O101" s="11" t="str">
        <f>IF(Q101&lt;&gt;"",1+COUNTIF(O86:O100,"1")+COUNTIF(O86:O100,"2")+COUNTIF(O86:O100,"3")+COUNTIF(O86:O100,"4")+COUNTIF(O86:O100,"5")+COUNTIF(O86:O100,"6")+COUNTIF(O86:O100,"7")+COUNTIF(O86:O100,"8")+COUNTIF(O86:O100,"9")+COUNTIF(O86:O100,"10")+COUNTIF(O86:O100,"11")+COUNTIF(O86:O100,"12")+COUNTIF(O86:O100,"13")+COUNTIF(O86:O100,"14")+COUNTIF(O86:O100,"15"),"")</f>
        <v/>
      </c>
      <c r="P101" s="12" t="str">
        <f t="shared" si="6"/>
        <v/>
      </c>
      <c r="Q101" s="17"/>
      <c r="R101" s="13" t="str">
        <f>IF(Q101="","",VLOOKUP(Q101,LISTAS!$F$5:$H$301,2,0))</f>
        <v/>
      </c>
      <c r="S101" s="13" t="str">
        <f>IF(Q101="","",VLOOKUP(Q101,LISTAS!$F$5:$I$301,4,0))</f>
        <v/>
      </c>
      <c r="T101" s="13" t="str">
        <f t="shared" si="7"/>
        <v/>
      </c>
      <c r="U101" s="13" t="str">
        <f t="shared" si="8"/>
        <v/>
      </c>
    </row>
    <row r="102" spans="2:21" ht="18" customHeight="1" thickBot="1" x14ac:dyDescent="0.3">
      <c r="B102" s="57"/>
      <c r="C102" s="39"/>
      <c r="D102" s="39"/>
      <c r="E102" s="39"/>
      <c r="F102" s="39"/>
      <c r="G102" s="39"/>
      <c r="H102" s="39"/>
      <c r="I102" s="41"/>
      <c r="J102" s="39"/>
      <c r="K102" s="73" t="str">
        <f>IF(K101="","",VLOOKUP(K101,LISTAS!$F$5:$H$301,2,0))</f>
        <v/>
      </c>
      <c r="L102" s="115"/>
      <c r="O102" s="11"/>
      <c r="P102" s="12"/>
      <c r="Q102" s="13"/>
      <c r="R102" s="13" t="str">
        <f>IF(Q102="","",VLOOKUP(Q102,LISTAS!$F$5:$H$301,2,0))</f>
        <v/>
      </c>
      <c r="S102" s="13" t="str">
        <f>IF(Q102="","",VLOOKUP(Q102,LISTAS!$F$5:$I$301,4,0))</f>
        <v/>
      </c>
      <c r="T102" s="13"/>
      <c r="U102" s="13"/>
    </row>
    <row r="103" spans="2:21" ht="18" customHeight="1" x14ac:dyDescent="0.25">
      <c r="B103" s="57"/>
      <c r="C103" s="39"/>
      <c r="D103" s="39"/>
      <c r="E103" s="39"/>
      <c r="F103" s="39"/>
      <c r="G103" s="39"/>
      <c r="H103" s="39"/>
      <c r="I103" s="41"/>
      <c r="J103" s="42"/>
      <c r="K103" s="72" t="str">
        <f>IF(H111&lt;&gt;"",IF(H113&lt;&gt;"",IF(H111=H113,"",IF(H111&gt;H113,G111,G113)),""),"")</f>
        <v/>
      </c>
      <c r="L103" s="114">
        <v>0</v>
      </c>
      <c r="O103" s="11"/>
      <c r="P103" s="12"/>
      <c r="Q103" s="13"/>
      <c r="R103" s="13" t="str">
        <f>IF(Q103="","",VLOOKUP(Q103,LISTAS!$F$5:$H$301,2,0))</f>
        <v/>
      </c>
      <c r="S103" s="13" t="str">
        <f>IF(Q103="","",VLOOKUP(Q103,LISTAS!$F$5:$I$301,4,0))</f>
        <v/>
      </c>
      <c r="T103" s="13"/>
      <c r="U103" s="13"/>
    </row>
    <row r="104" spans="2:21" ht="18" customHeight="1" thickBot="1" x14ac:dyDescent="0.3">
      <c r="B104" s="57"/>
      <c r="C104" s="39"/>
      <c r="D104" s="39"/>
      <c r="E104" s="39"/>
      <c r="F104" s="39"/>
      <c r="G104" s="39"/>
      <c r="H104" s="39"/>
      <c r="I104" s="41"/>
      <c r="J104" s="39"/>
      <c r="K104" s="73" t="str">
        <f>IF(K103="","",VLOOKUP(K103,LISTAS!$F$5:$H$301,2,0))</f>
        <v/>
      </c>
      <c r="L104" s="115"/>
      <c r="O104" s="11"/>
      <c r="P104" s="12"/>
      <c r="Q104" s="13"/>
      <c r="R104" s="13" t="str">
        <f>IF(Q104="","",VLOOKUP(Q104,LISTAS!$F$5:$H$301,2,0))</f>
        <v/>
      </c>
      <c r="S104" s="13" t="str">
        <f>IF(Q104="","",VLOOKUP(Q104,LISTAS!$F$5:$I$301,4,0))</f>
        <v/>
      </c>
      <c r="T104" s="13"/>
      <c r="U104" s="13"/>
    </row>
    <row r="105" spans="2:21" ht="18" customHeight="1" thickBot="1" x14ac:dyDescent="0.3">
      <c r="B105" s="57"/>
      <c r="C105" s="39"/>
      <c r="D105" s="39"/>
      <c r="E105" s="39"/>
      <c r="F105" s="39"/>
      <c r="G105" s="39"/>
      <c r="H105" s="39"/>
      <c r="I105" s="41"/>
      <c r="J105" s="39"/>
      <c r="K105" s="10"/>
      <c r="L105" s="14"/>
      <c r="O105" s="11"/>
      <c r="P105" s="12"/>
      <c r="Q105" s="13"/>
      <c r="R105" s="13" t="str">
        <f>IF(Q105="","",VLOOKUP(Q105,LISTAS!$F$5:$H$301,2,0))</f>
        <v/>
      </c>
      <c r="S105" s="13" t="str">
        <f>IF(Q105="","",VLOOKUP(Q105,LISTAS!$F$5:$I$301,4,0))</f>
        <v/>
      </c>
      <c r="T105" s="13"/>
      <c r="U105" s="13"/>
    </row>
    <row r="106" spans="2:21" ht="18" customHeight="1" x14ac:dyDescent="0.25">
      <c r="B106" s="113">
        <v>19</v>
      </c>
      <c r="C106" s="72"/>
      <c r="D106" s="114">
        <v>0</v>
      </c>
      <c r="E106" s="39">
        <f>IF(D106&lt;&gt;"",D106,"")</f>
        <v>0</v>
      </c>
      <c r="F106" s="39" t="str">
        <f>IF(D106&lt;&gt;"",IF(C106="","",C106),"")</f>
        <v/>
      </c>
      <c r="G106" s="39">
        <f>IF(E106&lt;&gt;"",IF(E108&lt;&gt;"",SMALL(E106:F108,1),""),"")</f>
        <v>0</v>
      </c>
      <c r="H106" s="10"/>
      <c r="I106" s="15"/>
      <c r="J106" s="10"/>
      <c r="K106" s="10"/>
      <c r="L106" s="14"/>
      <c r="O106" s="11"/>
      <c r="P106" s="12"/>
      <c r="Q106" s="13"/>
      <c r="R106" s="13" t="str">
        <f>IF(Q106="","",VLOOKUP(Q106,LISTAS!$F$5:$H$301,2,0))</f>
        <v/>
      </c>
      <c r="S106" s="13" t="str">
        <f>IF(Q106="","",VLOOKUP(Q106,LISTAS!$F$5:$I$301,4,0))</f>
        <v/>
      </c>
      <c r="T106" s="13"/>
      <c r="U106" s="13"/>
    </row>
    <row r="107" spans="2:21" ht="18" customHeight="1" thickBot="1" x14ac:dyDescent="0.3">
      <c r="B107" s="113"/>
      <c r="C107" s="73" t="str">
        <f>IF(C106="","",VLOOKUP(C106,LISTAS!$F$5:$H$301,2,0))</f>
        <v/>
      </c>
      <c r="D107" s="115"/>
      <c r="E107" s="39"/>
      <c r="F107" s="39"/>
      <c r="G107" s="39"/>
      <c r="H107" s="10"/>
      <c r="I107" s="15"/>
      <c r="J107" s="10"/>
      <c r="K107" s="10"/>
      <c r="L107" s="14"/>
      <c r="O107" s="11"/>
      <c r="P107" s="12"/>
      <c r="Q107" s="13"/>
      <c r="R107" s="13" t="str">
        <f>IF(Q107="","",VLOOKUP(Q107,LISTAS!$F$5:$H$301,2,0))</f>
        <v/>
      </c>
      <c r="S107" s="13" t="str">
        <f>IF(Q107="","",VLOOKUP(Q107,LISTAS!$F$5:$I$301,4,0))</f>
        <v/>
      </c>
      <c r="T107" s="13"/>
      <c r="U107" s="13"/>
    </row>
    <row r="108" spans="2:21" ht="18" customHeight="1" x14ac:dyDescent="0.25">
      <c r="B108" s="113">
        <v>22</v>
      </c>
      <c r="C108" s="72"/>
      <c r="D108" s="114">
        <v>0</v>
      </c>
      <c r="E108" s="40">
        <f>IF(D108&lt;&gt;"",D108,"")</f>
        <v>0</v>
      </c>
      <c r="F108" s="39" t="str">
        <f>IF(D108&lt;&gt;"",IF(C108="","",C108),"")</f>
        <v/>
      </c>
      <c r="G108" s="39" t="str">
        <f>VLOOKUP(G106,E106:F108,2,0)</f>
        <v/>
      </c>
      <c r="H108" s="10"/>
      <c r="I108" s="15"/>
      <c r="J108" s="10"/>
      <c r="K108" s="10"/>
      <c r="L108" s="14"/>
      <c r="O108" s="11"/>
      <c r="P108" s="12"/>
      <c r="Q108" s="13"/>
      <c r="R108" s="13" t="str">
        <f>IF(Q108="","",VLOOKUP(Q108,LISTAS!$F$5:$H$301,2,0))</f>
        <v/>
      </c>
      <c r="S108" s="13" t="str">
        <f>IF(Q108="","",VLOOKUP(Q108,LISTAS!$F$5:$I$301,4,0))</f>
        <v/>
      </c>
      <c r="T108" s="13"/>
      <c r="U108" s="13"/>
    </row>
    <row r="109" spans="2:21" ht="18" customHeight="1" thickBot="1" x14ac:dyDescent="0.3">
      <c r="B109" s="113"/>
      <c r="C109" s="73" t="str">
        <f>IF(C108="","",VLOOKUP(C108,LISTAS!$F$5:$H$301,2,0))</f>
        <v/>
      </c>
      <c r="D109" s="115"/>
      <c r="E109" s="41"/>
      <c r="F109" s="39"/>
      <c r="G109" s="39"/>
      <c r="H109" s="10"/>
      <c r="I109" s="15"/>
      <c r="J109" s="10"/>
      <c r="K109" s="10"/>
      <c r="L109" s="14"/>
      <c r="O109" s="11"/>
      <c r="P109" s="12"/>
      <c r="Q109" s="13"/>
      <c r="R109" s="13" t="str">
        <f>IF(Q109="","",VLOOKUP(Q109,LISTAS!$F$5:$H$301,2,0))</f>
        <v/>
      </c>
      <c r="S109" s="13" t="str">
        <f>IF(Q109="","",VLOOKUP(Q109,LISTAS!$F$5:$I$301,4,0))</f>
        <v/>
      </c>
      <c r="T109" s="13"/>
      <c r="U109" s="13"/>
    </row>
    <row r="110" spans="2:21" ht="18" customHeight="1" thickBot="1" x14ac:dyDescent="0.3">
      <c r="B110" s="57"/>
      <c r="C110" s="39"/>
      <c r="D110" s="39"/>
      <c r="E110" s="41"/>
      <c r="F110" s="39"/>
      <c r="G110" s="10"/>
      <c r="H110" s="10"/>
      <c r="I110" s="15"/>
      <c r="J110" s="10"/>
      <c r="K110" s="10"/>
      <c r="L110" s="14"/>
      <c r="O110" s="11"/>
      <c r="P110" s="12"/>
      <c r="Q110" s="13"/>
      <c r="R110" s="13" t="str">
        <f>IF(Q110="","",VLOOKUP(Q110,LISTAS!$F$5:$H$301,2,0))</f>
        <v/>
      </c>
      <c r="S110" s="13" t="str">
        <f>IF(Q110="","",VLOOKUP(Q110,LISTAS!$F$5:$I$301,4,0))</f>
        <v/>
      </c>
      <c r="T110" s="13"/>
      <c r="U110" s="13"/>
    </row>
    <row r="111" spans="2:21" ht="18" customHeight="1" x14ac:dyDescent="0.25">
      <c r="B111" s="57"/>
      <c r="C111" s="39"/>
      <c r="D111" s="39"/>
      <c r="E111" s="41"/>
      <c r="F111" s="39"/>
      <c r="G111" s="72" t="str">
        <f>IF(D106&lt;&gt;"",IF(D108&lt;&gt;"",IF(D106=D108,"",IF(D106&gt;D108,C106,C108)),""),"")</f>
        <v/>
      </c>
      <c r="H111" s="114">
        <v>0</v>
      </c>
      <c r="I111" s="43">
        <f>IF(H111&lt;&gt;"",H111,"")</f>
        <v>0</v>
      </c>
      <c r="J111" s="39" t="str">
        <f>IF(H111&lt;&gt;"",IF(G111="","",G111),"")</f>
        <v/>
      </c>
      <c r="K111" s="39">
        <f>IF(I111&lt;&gt;"",IF(I113&lt;&gt;"",SMALL(I111:J113,1),""),"")</f>
        <v>0</v>
      </c>
      <c r="L111" s="14"/>
      <c r="O111" s="11"/>
      <c r="P111" s="12"/>
      <c r="Q111" s="13"/>
      <c r="R111" s="13" t="str">
        <f>IF(Q111="","",VLOOKUP(Q111,LISTAS!$F$5:$H$301,2,0))</f>
        <v/>
      </c>
      <c r="S111" s="13" t="str">
        <f>IF(Q111="","",VLOOKUP(Q111,LISTAS!$F$5:$I$301,4,0))</f>
        <v/>
      </c>
      <c r="T111" s="13"/>
      <c r="U111" s="13"/>
    </row>
    <row r="112" spans="2:21" ht="18" customHeight="1" thickBot="1" x14ac:dyDescent="0.3">
      <c r="B112" s="57"/>
      <c r="C112" s="39"/>
      <c r="D112" s="39"/>
      <c r="E112" s="41"/>
      <c r="F112" s="39"/>
      <c r="G112" s="73" t="str">
        <f>IF(G111="","",VLOOKUP(G111,LISTAS!$F$5:$H$301,2,0))</f>
        <v/>
      </c>
      <c r="H112" s="115"/>
      <c r="I112" s="44"/>
      <c r="J112" s="39"/>
      <c r="K112" s="39"/>
      <c r="L112" s="14"/>
      <c r="O112" s="11"/>
      <c r="P112" s="12"/>
      <c r="Q112" s="13"/>
      <c r="R112" s="13" t="str">
        <f>IF(Q112="","",VLOOKUP(Q112,LISTAS!$F$5:$H$301,2,0))</f>
        <v/>
      </c>
      <c r="S112" s="13" t="str">
        <f>IF(Q112="","",VLOOKUP(Q112,LISTAS!$F$5:$I$301,4,0))</f>
        <v/>
      </c>
      <c r="T112" s="13"/>
      <c r="U112" s="13"/>
    </row>
    <row r="113" spans="2:22" ht="18" customHeight="1" x14ac:dyDescent="0.25">
      <c r="B113" s="57"/>
      <c r="C113" s="39"/>
      <c r="D113" s="39"/>
      <c r="E113" s="41"/>
      <c r="F113" s="42"/>
      <c r="G113" s="72" t="str">
        <f>IF(D116&lt;&gt;"",IF(D118&lt;&gt;"",IF(D116=D118,"",IF(D116&gt;D118,C116,C118)),""),"")</f>
        <v/>
      </c>
      <c r="H113" s="114">
        <v>0</v>
      </c>
      <c r="I113" s="44">
        <f>IF(H113&lt;&gt;"",H113,"")</f>
        <v>0</v>
      </c>
      <c r="J113" s="39" t="str">
        <f>IF(H113&lt;&gt;"",IF(G113="","",G113),"")</f>
        <v/>
      </c>
      <c r="K113" s="39" t="str">
        <f>VLOOKUP(K111,I111:J113,2,0)</f>
        <v/>
      </c>
      <c r="L113" s="14"/>
      <c r="O113" s="11"/>
      <c r="P113" s="12"/>
      <c r="Q113" s="13"/>
      <c r="R113" s="13" t="str">
        <f>IF(Q113="","",VLOOKUP(Q113,LISTAS!$F$5:$H$301,2,0))</f>
        <v/>
      </c>
      <c r="S113" s="13" t="str">
        <f>IF(Q113="","",VLOOKUP(Q113,LISTAS!$F$5:$I$301,4,0))</f>
        <v/>
      </c>
      <c r="T113" s="13"/>
      <c r="U113" s="13"/>
      <c r="V113" s="2"/>
    </row>
    <row r="114" spans="2:22" ht="18" customHeight="1" thickBot="1" x14ac:dyDescent="0.3">
      <c r="B114" s="57"/>
      <c r="C114" s="39"/>
      <c r="D114" s="39"/>
      <c r="E114" s="41"/>
      <c r="F114" s="39"/>
      <c r="G114" s="73" t="str">
        <f>IF(G113="","",VLOOKUP(G113,LISTAS!$F$5:$H$301,2,0))</f>
        <v/>
      </c>
      <c r="H114" s="115"/>
      <c r="I114" s="39"/>
      <c r="J114" s="39"/>
      <c r="K114" s="39"/>
      <c r="L114" s="14"/>
      <c r="O114" s="11"/>
      <c r="P114" s="12"/>
      <c r="Q114" s="13"/>
      <c r="R114" s="13" t="str">
        <f>IF(Q114="","",VLOOKUP(Q114,LISTAS!$F$5:$H$301,2,0))</f>
        <v/>
      </c>
      <c r="S114" s="13" t="str">
        <f>IF(Q114="","",VLOOKUP(Q114,LISTAS!$F$5:$I$301,4,0))</f>
        <v/>
      </c>
      <c r="T114" s="13"/>
      <c r="U114" s="13"/>
      <c r="V114" s="2"/>
    </row>
    <row r="115" spans="2:22" ht="18" customHeight="1" thickBot="1" x14ac:dyDescent="0.3">
      <c r="B115" s="57"/>
      <c r="C115" s="39"/>
      <c r="D115" s="39"/>
      <c r="E115" s="41"/>
      <c r="F115" s="39"/>
      <c r="G115" s="39"/>
      <c r="H115" s="39"/>
      <c r="I115" s="39"/>
      <c r="J115" s="39"/>
      <c r="K115" s="39"/>
      <c r="L115" s="14"/>
      <c r="M115" s="2"/>
      <c r="N115" s="2"/>
      <c r="O115" s="11"/>
      <c r="P115" s="12"/>
      <c r="Q115" s="13"/>
      <c r="R115" s="13" t="str">
        <f>IF(Q115="","",VLOOKUP(Q115,LISTAS!$F$5:$H$301,2,0))</f>
        <v/>
      </c>
      <c r="S115" s="13" t="str">
        <f>IF(Q115="","",VLOOKUP(Q115,LISTAS!$F$5:$I$301,4,0))</f>
        <v/>
      </c>
      <c r="T115" s="13"/>
      <c r="U115" s="13"/>
    </row>
    <row r="116" spans="2:22" ht="18" customHeight="1" x14ac:dyDescent="0.25">
      <c r="B116" s="113">
        <v>18</v>
      </c>
      <c r="C116" s="72"/>
      <c r="D116" s="114">
        <v>0</v>
      </c>
      <c r="E116" s="43">
        <f>IF(D116&lt;&gt;"",D116,"")</f>
        <v>0</v>
      </c>
      <c r="F116" s="39" t="str">
        <f>IF(D116&lt;&gt;"",IF(C116="","",C116),"")</f>
        <v/>
      </c>
      <c r="G116" s="39">
        <f>IF(E116&lt;&gt;"",IF(E118&lt;&gt;"",SMALL(E116:F118,1),""),"")</f>
        <v>0</v>
      </c>
      <c r="H116" s="39"/>
      <c r="I116" s="39"/>
      <c r="J116" s="39"/>
      <c r="K116" s="39"/>
      <c r="L116" s="14"/>
      <c r="M116" s="2"/>
      <c r="N116" s="2"/>
      <c r="O116" s="11"/>
      <c r="P116" s="12"/>
      <c r="Q116" s="13"/>
      <c r="R116" s="13" t="str">
        <f>IF(Q116="","",VLOOKUP(Q116,LISTAS!$F$5:$H$301,2,0))</f>
        <v/>
      </c>
      <c r="S116" s="13" t="str">
        <f>IF(Q116="","",VLOOKUP(Q116,LISTAS!$F$5:$I$301,4,0))</f>
        <v/>
      </c>
      <c r="T116" s="13"/>
      <c r="U116" s="13"/>
    </row>
    <row r="117" spans="2:22" ht="18" customHeight="1" thickBot="1" x14ac:dyDescent="0.3">
      <c r="B117" s="113"/>
      <c r="C117" s="73" t="str">
        <f>IF(C116="","",VLOOKUP(C116,LISTAS!$F$5:$H$301,2,0))</f>
        <v/>
      </c>
      <c r="D117" s="115"/>
      <c r="E117" s="44"/>
      <c r="F117" s="39"/>
      <c r="G117" s="39"/>
      <c r="H117" s="39"/>
      <c r="I117" s="39"/>
      <c r="J117" s="39"/>
      <c r="K117" s="39"/>
      <c r="L117" s="14"/>
      <c r="O117" s="11"/>
      <c r="P117" s="12"/>
      <c r="Q117" s="13"/>
      <c r="R117" s="13" t="str">
        <f>IF(Q117="","",VLOOKUP(Q117,LISTAS!$F$5:$H$301,2,0))</f>
        <v/>
      </c>
      <c r="S117" s="13" t="str">
        <f>IF(Q117="","",VLOOKUP(Q117,LISTAS!$F$5:$I$301,4,0))</f>
        <v/>
      </c>
      <c r="T117" s="13"/>
      <c r="U117" s="13"/>
    </row>
    <row r="118" spans="2:22" ht="18" customHeight="1" x14ac:dyDescent="0.25">
      <c r="B118" s="113">
        <v>23</v>
      </c>
      <c r="C118" s="72"/>
      <c r="D118" s="114">
        <v>0</v>
      </c>
      <c r="E118" s="44">
        <f>IF(D118&lt;&gt;"",D118,"")</f>
        <v>0</v>
      </c>
      <c r="F118" s="39" t="str">
        <f>IF(D118&lt;&gt;"",IF(C118="","",C118),"")</f>
        <v/>
      </c>
      <c r="G118" s="39" t="str">
        <f>VLOOKUP(G116,E116:F118,2,0)</f>
        <v/>
      </c>
      <c r="H118" s="39"/>
      <c r="I118" s="39"/>
      <c r="J118" s="39"/>
      <c r="K118" s="39"/>
      <c r="L118" s="14"/>
      <c r="O118" s="11"/>
      <c r="P118" s="12"/>
      <c r="Q118" s="13"/>
      <c r="R118" s="13" t="str">
        <f>IF(Q118="","",VLOOKUP(Q118,LISTAS!$F$5:$H$301,2,0))</f>
        <v/>
      </c>
      <c r="S118" s="13" t="str">
        <f>IF(Q118="","",VLOOKUP(Q118,LISTAS!$F$5:$I$301,4,0))</f>
        <v/>
      </c>
      <c r="T118" s="13"/>
      <c r="U118" s="13"/>
    </row>
    <row r="119" spans="2:22" ht="18" customHeight="1" thickBot="1" x14ac:dyDescent="0.3">
      <c r="B119" s="113"/>
      <c r="C119" s="73" t="str">
        <f>IF(C118="","",VLOOKUP(C118,LISTAS!$F$5:$H$301,2,0))</f>
        <v/>
      </c>
      <c r="D119" s="115"/>
      <c r="E119" s="39"/>
      <c r="F119" s="39"/>
      <c r="G119" s="39"/>
      <c r="H119" s="39"/>
      <c r="I119" s="39"/>
      <c r="J119" s="39"/>
      <c r="K119" s="39"/>
      <c r="L119" s="53"/>
      <c r="O119" s="11"/>
      <c r="P119" s="12"/>
      <c r="Q119" s="13"/>
      <c r="R119" s="13" t="str">
        <f>IF(Q119="","",VLOOKUP(Q119,LISTAS!$F$5:$H$301,2,0))</f>
        <v/>
      </c>
      <c r="S119" s="13" t="str">
        <f>IF(Q119="","",VLOOKUP(Q119,LISTAS!$F$5:$I$301,4,0))</f>
        <v/>
      </c>
      <c r="T119" s="13"/>
      <c r="U119" s="13"/>
    </row>
    <row r="120" spans="2:22" ht="18" customHeight="1" x14ac:dyDescent="0.25">
      <c r="B120" s="57"/>
      <c r="C120" s="39"/>
      <c r="D120" s="39"/>
      <c r="E120" s="39"/>
      <c r="F120" s="39"/>
      <c r="G120" s="39"/>
      <c r="H120" s="39"/>
      <c r="I120" s="39"/>
      <c r="J120" s="39"/>
      <c r="K120" s="39"/>
      <c r="L120" s="53"/>
      <c r="O120" s="11"/>
      <c r="P120" s="12"/>
      <c r="Q120" s="13"/>
      <c r="R120" s="13" t="str">
        <f>IF(Q120="","",VLOOKUP(Q120,LISTAS!$F$5:$H$301,2,0))</f>
        <v/>
      </c>
      <c r="S120" s="13" t="str">
        <f>IF(Q120="","",VLOOKUP(Q120,LISTAS!$F$5:$I$301,4,0))</f>
        <v/>
      </c>
      <c r="T120" s="13"/>
      <c r="U120" s="13"/>
    </row>
    <row r="121" spans="2:22" ht="18" customHeight="1" x14ac:dyDescent="0.25">
      <c r="B121" s="59"/>
      <c r="O121" s="2"/>
      <c r="P121" s="2"/>
      <c r="Q121" s="2"/>
      <c r="R121" s="2"/>
      <c r="S121" s="2"/>
      <c r="T121" s="2"/>
      <c r="U121" s="2"/>
    </row>
    <row r="122" spans="2:22" ht="18" customHeight="1" x14ac:dyDescent="0.25">
      <c r="B122" s="59"/>
    </row>
    <row r="123" spans="2:22" ht="18" customHeight="1" x14ac:dyDescent="0.25">
      <c r="B123" s="59"/>
    </row>
    <row r="124" spans="2:22" ht="18" customHeight="1" x14ac:dyDescent="0.25">
      <c r="B124" s="59"/>
    </row>
    <row r="125" spans="2:22" ht="18" customHeight="1" x14ac:dyDescent="0.25">
      <c r="B125" s="59"/>
    </row>
    <row r="126" spans="2:22" ht="18" customHeight="1" x14ac:dyDescent="0.25">
      <c r="B126" s="59"/>
    </row>
    <row r="127" spans="2:22" ht="18" customHeight="1" x14ac:dyDescent="0.25">
      <c r="B127" s="59"/>
    </row>
    <row r="128" spans="2:22" ht="18" customHeight="1" x14ac:dyDescent="0.25">
      <c r="B128" s="59"/>
    </row>
    <row r="129" spans="2:12" ht="18" customHeight="1" x14ac:dyDescent="0.25">
      <c r="B129" s="59"/>
    </row>
    <row r="130" spans="2:12" ht="18" customHeight="1" x14ac:dyDescent="0.25">
      <c r="B130" s="59"/>
    </row>
    <row r="131" spans="2:12" ht="18" customHeight="1" x14ac:dyDescent="0.25">
      <c r="B131" s="59"/>
    </row>
    <row r="132" spans="2:12" ht="18" customHeight="1" x14ac:dyDescent="0.25">
      <c r="B132" s="59"/>
    </row>
    <row r="133" spans="2:12" ht="18" customHeight="1" x14ac:dyDescent="0.25">
      <c r="B133" s="59"/>
    </row>
    <row r="134" spans="2:12" ht="18" customHeight="1" x14ac:dyDescent="0.25">
      <c r="B134" s="59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ht="18" customHeight="1" x14ac:dyDescent="0.25">
      <c r="B135" s="59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ht="18" customHeight="1" x14ac:dyDescent="0.25">
      <c r="B136" s="59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ht="18" customHeight="1" x14ac:dyDescent="0.25">
      <c r="B137" s="59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ht="18" customHeight="1" x14ac:dyDescent="0.25">
      <c r="B138" s="59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ht="18" customHeight="1" x14ac:dyDescent="0.25">
      <c r="B139" s="59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ht="18" customHeight="1" x14ac:dyDescent="0.25">
      <c r="B140" s="59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ht="18" customHeight="1" x14ac:dyDescent="0.25">
      <c r="B141" s="59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ht="18" customHeight="1" x14ac:dyDescent="0.25">
      <c r="B142" s="59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ht="18" customHeight="1" x14ac:dyDescent="0.25">
      <c r="B143" s="59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ht="18" customHeight="1" x14ac:dyDescent="0.25">
      <c r="B144" s="59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ht="18" customHeight="1" x14ac:dyDescent="0.25">
      <c r="B145" s="59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ht="18" customHeight="1" x14ac:dyDescent="0.25">
      <c r="B146" s="59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ht="18" customHeight="1" x14ac:dyDescent="0.25">
      <c r="B147" s="59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ht="18" customHeight="1" x14ac:dyDescent="0.25">
      <c r="B148" s="59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ht="18" customHeight="1" x14ac:dyDescent="0.25">
      <c r="B149" s="59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ht="18" customHeight="1" x14ac:dyDescent="0.25">
      <c r="B150" s="59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ht="18" customHeight="1" x14ac:dyDescent="0.25"/>
    <row r="152" spans="2:12" ht="18" customHeight="1" x14ac:dyDescent="0.25"/>
    <row r="153" spans="2:12" ht="18" customHeight="1" x14ac:dyDescent="0.25"/>
    <row r="154" spans="2:12" ht="18" customHeight="1" x14ac:dyDescent="0.25"/>
    <row r="155" spans="2:12" ht="18" customHeight="1" x14ac:dyDescent="0.25"/>
    <row r="156" spans="2:12" ht="18" customHeight="1" x14ac:dyDescent="0.25"/>
    <row r="157" spans="2:12" ht="18" customHeight="1" x14ac:dyDescent="0.25"/>
    <row r="158" spans="2:12" ht="18" customHeight="1" x14ac:dyDescent="0.25"/>
    <row r="159" spans="2:12" ht="18" customHeight="1" x14ac:dyDescent="0.25"/>
    <row r="160" spans="2:12" ht="18" customHeight="1" x14ac:dyDescent="0.25"/>
    <row r="161" ht="18" customHeight="1" x14ac:dyDescent="0.25"/>
    <row r="162" ht="18" customHeight="1" x14ac:dyDescent="0.25"/>
  </sheetData>
  <mergeCells count="79">
    <mergeCell ref="B2:L4"/>
    <mergeCell ref="O2:U3"/>
    <mergeCell ref="B5:D5"/>
    <mergeCell ref="O5:P5"/>
    <mergeCell ref="B6:L6"/>
    <mergeCell ref="O6:U6"/>
    <mergeCell ref="L23:L24"/>
    <mergeCell ref="O7:P7"/>
    <mergeCell ref="B8:B9"/>
    <mergeCell ref="D8:D9"/>
    <mergeCell ref="B10:B11"/>
    <mergeCell ref="D10:D11"/>
    <mergeCell ref="H13:H14"/>
    <mergeCell ref="H33:H34"/>
    <mergeCell ref="H15:H16"/>
    <mergeCell ref="B18:B19"/>
    <mergeCell ref="D18:D19"/>
    <mergeCell ref="B20:B21"/>
    <mergeCell ref="D20:D21"/>
    <mergeCell ref="L25:L26"/>
    <mergeCell ref="B28:B29"/>
    <mergeCell ref="D28:D29"/>
    <mergeCell ref="B30:B31"/>
    <mergeCell ref="D30:D31"/>
    <mergeCell ref="H35:H36"/>
    <mergeCell ref="B38:B39"/>
    <mergeCell ref="D38:D39"/>
    <mergeCell ref="B40:B41"/>
    <mergeCell ref="D40:D41"/>
    <mergeCell ref="O45:U45"/>
    <mergeCell ref="O46:P46"/>
    <mergeCell ref="B47:B48"/>
    <mergeCell ref="D47:D48"/>
    <mergeCell ref="B49:B50"/>
    <mergeCell ref="D49:D50"/>
    <mergeCell ref="B45:L45"/>
    <mergeCell ref="H52:H53"/>
    <mergeCell ref="H54:H55"/>
    <mergeCell ref="B57:B58"/>
    <mergeCell ref="D57:D58"/>
    <mergeCell ref="B59:B60"/>
    <mergeCell ref="D59:D60"/>
    <mergeCell ref="L62:L63"/>
    <mergeCell ref="L64:L65"/>
    <mergeCell ref="B67:B68"/>
    <mergeCell ref="D67:D68"/>
    <mergeCell ref="B69:B70"/>
    <mergeCell ref="D69:D70"/>
    <mergeCell ref="H72:H73"/>
    <mergeCell ref="H74:H75"/>
    <mergeCell ref="B77:B78"/>
    <mergeCell ref="D77:D78"/>
    <mergeCell ref="B79:B80"/>
    <mergeCell ref="D79:D80"/>
    <mergeCell ref="O84:U84"/>
    <mergeCell ref="O85:P85"/>
    <mergeCell ref="B86:B87"/>
    <mergeCell ref="D86:D87"/>
    <mergeCell ref="H91:H92"/>
    <mergeCell ref="B88:B89"/>
    <mergeCell ref="D88:D89"/>
    <mergeCell ref="B84:L84"/>
    <mergeCell ref="H93:H94"/>
    <mergeCell ref="B96:B97"/>
    <mergeCell ref="D96:D97"/>
    <mergeCell ref="B98:B99"/>
    <mergeCell ref="D98:D99"/>
    <mergeCell ref="L101:L102"/>
    <mergeCell ref="L103:L104"/>
    <mergeCell ref="B106:B107"/>
    <mergeCell ref="D106:D107"/>
    <mergeCell ref="B108:B109"/>
    <mergeCell ref="D108:D109"/>
    <mergeCell ref="H111:H112"/>
    <mergeCell ref="H113:H114"/>
    <mergeCell ref="B116:B117"/>
    <mergeCell ref="D116:D117"/>
    <mergeCell ref="B118:B119"/>
    <mergeCell ref="D118:D119"/>
  </mergeCells>
  <pageMargins left="0.51181102362204722" right="0.51181102362204722" top="0.78740157480314965" bottom="0.78740157480314965" header="0.31496062992125984" footer="0.31496062992125984"/>
  <pageSetup paperSize="9" scale="80" orientation="landscape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0000000}">
          <x14:formula1>
            <xm:f>LISTAS!$D$5:$D$6</xm:f>
          </x14:formula1>
          <xm:sqref>R5</xm:sqref>
        </x14:dataValidation>
        <x14:dataValidation type="list" allowBlank="1" showInputMessage="1" showErrorMessage="1" xr:uid="{00000000-0002-0000-0800-000001000000}">
          <x14:formula1>
            <xm:f>LISTAS!$F$5:$F$301</xm:f>
          </x14:formula1>
          <xm:sqref>C57 C118 C116 C106 C88 C86 C108 C96 C59 C79 C77 C67 C98 C49 C47 C69 C28 C18 C10 C8 C30 C20 C40 C38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09F</vt:lpstr>
      <vt:lpstr>09M</vt:lpstr>
      <vt:lpstr>11F</vt:lpstr>
      <vt:lpstr>11M</vt:lpstr>
      <vt:lpstr>13F</vt:lpstr>
      <vt:lpstr>13M</vt:lpstr>
      <vt:lpstr>15F</vt:lpstr>
      <vt:lpstr>15M</vt:lpstr>
      <vt:lpstr>17F</vt:lpstr>
      <vt:lpstr>17M</vt:lpstr>
      <vt:lpstr>EFICIÊNCIA 1º ETAPA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</dc:creator>
  <cp:lastModifiedBy>WALTER</cp:lastModifiedBy>
  <cp:lastPrinted>2025-03-23T18:44:26Z</cp:lastPrinted>
  <dcterms:created xsi:type="dcterms:W3CDTF">2022-03-28T12:33:06Z</dcterms:created>
  <dcterms:modified xsi:type="dcterms:W3CDTF">2025-03-31T16:55:14Z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ffa9833-e735-44bd-b745-0e79d7c2d5cb_Enabled">
    <vt:lpwstr>true</vt:lpwstr>
  </property>
  <property fmtid="{D5CDD505-2E9C-101B-9397-08002B2CF9AE}" pid="3" name="MSIP_Label_8ffa9833-e735-44bd-b745-0e79d7c2d5cb_SetDate">
    <vt:lpwstr>2022-09-06T01:03:26Z</vt:lpwstr>
  </property>
  <property fmtid="{D5CDD505-2E9C-101B-9397-08002B2CF9AE}" pid="4" name="MSIP_Label_8ffa9833-e735-44bd-b745-0e79d7c2d5cb_Method">
    <vt:lpwstr>Standard</vt:lpwstr>
  </property>
  <property fmtid="{D5CDD505-2E9C-101B-9397-08002B2CF9AE}" pid="5" name="MSIP_Label_8ffa9833-e735-44bd-b745-0e79d7c2d5cb_Name">
    <vt:lpwstr>Pública</vt:lpwstr>
  </property>
  <property fmtid="{D5CDD505-2E9C-101B-9397-08002B2CF9AE}" pid="6" name="MSIP_Label_8ffa9833-e735-44bd-b745-0e79d7c2d5cb_SiteId">
    <vt:lpwstr>2676c77b-5d75-4293-a4fc-3b5fa84d3e1a</vt:lpwstr>
  </property>
  <property fmtid="{D5CDD505-2E9C-101B-9397-08002B2CF9AE}" pid="7" name="MSIP_Label_8ffa9833-e735-44bd-b745-0e79d7c2d5cb_ActionId">
    <vt:lpwstr>6c5c949d-3a02-43f2-b870-2374283596dd</vt:lpwstr>
  </property>
  <property fmtid="{D5CDD505-2E9C-101B-9397-08002B2CF9AE}" pid="8" name="MSIP_Label_8ffa9833-e735-44bd-b745-0e79d7c2d5cb_ContentBits">
    <vt:lpwstr>0</vt:lpwstr>
  </property>
</Properties>
</file>