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Alexandre\Downloads\"/>
    </mc:Choice>
  </mc:AlternateContent>
  <xr:revisionPtr revIDLastSave="0" documentId="13_ncr:1_{7682C609-D190-4DA5-96B2-1ED29F8731FC}" xr6:coauthVersionLast="47" xr6:coauthVersionMax="47" xr10:uidLastSave="{00000000-0000-0000-0000-000000000000}"/>
  <bookViews>
    <workbookView xWindow="-120" yWindow="-120" windowWidth="29040" windowHeight="15720" activeTab="9" xr2:uid="{00000000-000D-0000-FFFF-FFFF00000000}"/>
  </bookViews>
  <sheets>
    <sheet name="11F" sheetId="2" r:id="rId1"/>
    <sheet name="11M" sheetId="10" r:id="rId2"/>
    <sheet name="13F" sheetId="15" r:id="rId3"/>
    <sheet name="13M" sheetId="16" r:id="rId4"/>
    <sheet name="15F" sheetId="17" r:id="rId5"/>
    <sheet name="15M" sheetId="18" r:id="rId6"/>
    <sheet name="17F" sheetId="19" r:id="rId7"/>
    <sheet name="17M" sheetId="20" r:id="rId8"/>
    <sheet name="17M (FED)" sheetId="21" r:id="rId9"/>
    <sheet name="EFICIÊNCIA 1º ETAPA" sheetId="7" r:id="rId10"/>
    <sheet name="LISTAS" sheetId="9" r:id="rId11"/>
  </sheets>
  <definedNames>
    <definedName name="_xlnm._FilterDatabase" localSheetId="10" hidden="1">LISTAS!$F$3:$K$75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1" i="7" l="1"/>
  <c r="AF8" i="7"/>
  <c r="AF9" i="7"/>
  <c r="AF10" i="7"/>
  <c r="AF11" i="7"/>
  <c r="AF12" i="7"/>
  <c r="AF13" i="7"/>
  <c r="AF14" i="7"/>
  <c r="AF7" i="7"/>
  <c r="Y16" i="7"/>
  <c r="Y17" i="7"/>
  <c r="Y18" i="7"/>
  <c r="Q15" i="7"/>
  <c r="R15" i="7"/>
  <c r="T15" i="7" s="1"/>
  <c r="Q16" i="7"/>
  <c r="R16" i="7"/>
  <c r="Q17" i="7"/>
  <c r="R17" i="7"/>
  <c r="Q18" i="7"/>
  <c r="R18" i="7"/>
  <c r="J15" i="7"/>
  <c r="K15" i="7"/>
  <c r="J16" i="7"/>
  <c r="K16" i="7"/>
  <c r="J17" i="7"/>
  <c r="K17" i="7"/>
  <c r="J18" i="7"/>
  <c r="K18" i="7"/>
  <c r="D7" i="7"/>
  <c r="F7" i="7" s="1"/>
  <c r="D14" i="7"/>
  <c r="D15" i="7"/>
  <c r="D16" i="7"/>
  <c r="D17" i="7"/>
  <c r="D18" i="7"/>
  <c r="C14" i="7"/>
  <c r="C15" i="7"/>
  <c r="C16" i="7"/>
  <c r="C17" i="7"/>
  <c r="C18" i="7"/>
  <c r="C8" i="7"/>
  <c r="C9" i="7"/>
  <c r="C10" i="7"/>
  <c r="C11" i="7"/>
  <c r="C12" i="7"/>
  <c r="C13" i="7"/>
  <c r="M10" i="7"/>
  <c r="Y14" i="7"/>
  <c r="X14" i="7"/>
  <c r="R14" i="7"/>
  <c r="Q14" i="7"/>
  <c r="T14" i="7" s="1"/>
  <c r="K14" i="7"/>
  <c r="J14" i="7"/>
  <c r="Y13" i="7"/>
  <c r="X13" i="7"/>
  <c r="R13" i="7"/>
  <c r="Q13" i="7"/>
  <c r="K13" i="7"/>
  <c r="J13" i="7"/>
  <c r="M13" i="7" s="1"/>
  <c r="D13" i="7"/>
  <c r="F13" i="7" s="1"/>
  <c r="Y12" i="7"/>
  <c r="X12" i="7"/>
  <c r="R12" i="7"/>
  <c r="Q12" i="7"/>
  <c r="K12" i="7"/>
  <c r="J12" i="7"/>
  <c r="M12" i="7" s="1"/>
  <c r="D12" i="7"/>
  <c r="F12" i="7" s="1"/>
  <c r="Y11" i="7"/>
  <c r="X11" i="7"/>
  <c r="R11" i="7"/>
  <c r="Q11" i="7"/>
  <c r="K11" i="7"/>
  <c r="J11" i="7"/>
  <c r="D11" i="7"/>
  <c r="F11" i="7" s="1"/>
  <c r="Y10" i="7"/>
  <c r="X10" i="7"/>
  <c r="Q10" i="7"/>
  <c r="T10" i="7" s="1"/>
  <c r="D10" i="7"/>
  <c r="F10" i="7" s="1"/>
  <c r="Y9" i="7"/>
  <c r="X9" i="7"/>
  <c r="R9" i="7"/>
  <c r="Q9" i="7"/>
  <c r="K9" i="7"/>
  <c r="J9" i="7"/>
  <c r="M9" i="7" s="1"/>
  <c r="D9" i="7"/>
  <c r="Y8" i="7"/>
  <c r="X8" i="7"/>
  <c r="R8" i="7"/>
  <c r="Q8" i="7"/>
  <c r="T8" i="7" s="1"/>
  <c r="K8" i="7"/>
  <c r="J8" i="7"/>
  <c r="D8" i="7"/>
  <c r="F8" i="7" s="1"/>
  <c r="Y7" i="7"/>
  <c r="R7" i="7"/>
  <c r="K7" i="7"/>
  <c r="B1" i="7"/>
  <c r="X133" i="21"/>
  <c r="W133" i="21"/>
  <c r="V133" i="21"/>
  <c r="C132" i="21"/>
  <c r="X131" i="21"/>
  <c r="W131" i="21"/>
  <c r="V131" i="21"/>
  <c r="G131" i="21"/>
  <c r="F131" i="21"/>
  <c r="E131" i="21"/>
  <c r="C130" i="21"/>
  <c r="X129" i="21"/>
  <c r="W129" i="21"/>
  <c r="V129" i="21"/>
  <c r="G129" i="21"/>
  <c r="F129" i="21"/>
  <c r="E129" i="21"/>
  <c r="G128" i="21"/>
  <c r="X127" i="21"/>
  <c r="W127" i="21"/>
  <c r="V127" i="21"/>
  <c r="K127" i="21"/>
  <c r="J127" i="21"/>
  <c r="I127" i="21"/>
  <c r="G127" i="21"/>
  <c r="G126" i="21"/>
  <c r="X125" i="21"/>
  <c r="W125" i="21"/>
  <c r="V125" i="21"/>
  <c r="K125" i="21"/>
  <c r="J125" i="21"/>
  <c r="I125" i="21"/>
  <c r="G125" i="21"/>
  <c r="C124" i="21"/>
  <c r="X123" i="21"/>
  <c r="W123" i="21"/>
  <c r="V123" i="21"/>
  <c r="G123" i="21"/>
  <c r="F123" i="21"/>
  <c r="E123" i="21"/>
  <c r="C122" i="21"/>
  <c r="X121" i="21"/>
  <c r="W121" i="21"/>
  <c r="V121" i="21"/>
  <c r="G121" i="21"/>
  <c r="F121" i="21"/>
  <c r="K120" i="21"/>
  <c r="X119" i="21"/>
  <c r="W119" i="21"/>
  <c r="V119" i="21"/>
  <c r="O119" i="21"/>
  <c r="N119" i="21"/>
  <c r="M119" i="21"/>
  <c r="K119" i="21"/>
  <c r="K118" i="21"/>
  <c r="X117" i="21"/>
  <c r="W117" i="21"/>
  <c r="V117" i="21"/>
  <c r="O117" i="21"/>
  <c r="N117" i="21"/>
  <c r="M117" i="21"/>
  <c r="K117" i="21"/>
  <c r="C116" i="21"/>
  <c r="X115" i="21"/>
  <c r="W115" i="21"/>
  <c r="V115" i="21"/>
  <c r="G115" i="21"/>
  <c r="F115" i="21"/>
  <c r="E115" i="21"/>
  <c r="C114" i="21"/>
  <c r="X113" i="21"/>
  <c r="W113" i="21"/>
  <c r="V113" i="21"/>
  <c r="G113" i="21"/>
  <c r="F113" i="21"/>
  <c r="E113" i="21"/>
  <c r="G112" i="21"/>
  <c r="X111" i="21"/>
  <c r="W111" i="21"/>
  <c r="V111" i="21"/>
  <c r="K111" i="21"/>
  <c r="J111" i="21"/>
  <c r="I111" i="21"/>
  <c r="G111" i="21"/>
  <c r="G110" i="21"/>
  <c r="X109" i="21"/>
  <c r="W109" i="21"/>
  <c r="V109" i="21"/>
  <c r="K109" i="21"/>
  <c r="J109" i="21"/>
  <c r="I109" i="21"/>
  <c r="G109" i="21"/>
  <c r="C108" i="21"/>
  <c r="X107" i="21"/>
  <c r="W107" i="21"/>
  <c r="V107" i="21"/>
  <c r="G107" i="21"/>
  <c r="F107" i="21"/>
  <c r="E107" i="21"/>
  <c r="C106" i="21"/>
  <c r="X105" i="21"/>
  <c r="W105" i="21"/>
  <c r="V105" i="21"/>
  <c r="G105" i="21"/>
  <c r="F105" i="21"/>
  <c r="E105" i="21"/>
  <c r="O104" i="21"/>
  <c r="O103" i="21"/>
  <c r="O102" i="21"/>
  <c r="O101" i="21"/>
  <c r="C100" i="21"/>
  <c r="G99" i="21"/>
  <c r="F99" i="21"/>
  <c r="E99" i="21"/>
  <c r="C98" i="21"/>
  <c r="G97" i="21"/>
  <c r="F97" i="21"/>
  <c r="E97" i="21"/>
  <c r="G96" i="21"/>
  <c r="K95" i="21"/>
  <c r="J95" i="21"/>
  <c r="I95" i="21"/>
  <c r="G95" i="21"/>
  <c r="G94" i="21"/>
  <c r="K93" i="21"/>
  <c r="J93" i="21"/>
  <c r="I93" i="21"/>
  <c r="G93" i="21"/>
  <c r="C92" i="21"/>
  <c r="G91" i="21"/>
  <c r="F91" i="21"/>
  <c r="E91" i="21"/>
  <c r="C90" i="21"/>
  <c r="G89" i="21"/>
  <c r="F89" i="21"/>
  <c r="E89" i="21"/>
  <c r="X88" i="21"/>
  <c r="W88" i="21"/>
  <c r="V88" i="21"/>
  <c r="U88" i="21"/>
  <c r="T88" i="21"/>
  <c r="S88" i="21"/>
  <c r="K88" i="21"/>
  <c r="X87" i="21"/>
  <c r="W87" i="21"/>
  <c r="V87" i="21"/>
  <c r="U87" i="21"/>
  <c r="T87" i="21"/>
  <c r="S87" i="21"/>
  <c r="O87" i="21"/>
  <c r="N87" i="21"/>
  <c r="M87" i="21"/>
  <c r="K87" i="21"/>
  <c r="X86" i="21"/>
  <c r="W86" i="21"/>
  <c r="V86" i="21"/>
  <c r="U86" i="21"/>
  <c r="T86" i="21"/>
  <c r="S86" i="21"/>
  <c r="K86" i="21"/>
  <c r="X85" i="21"/>
  <c r="W85" i="21"/>
  <c r="V85" i="21"/>
  <c r="U85" i="21"/>
  <c r="T85" i="21"/>
  <c r="S85" i="21"/>
  <c r="O85" i="21"/>
  <c r="N85" i="21"/>
  <c r="M85" i="21"/>
  <c r="K85" i="21"/>
  <c r="X84" i="21"/>
  <c r="W84" i="21"/>
  <c r="V84" i="21"/>
  <c r="U84" i="21"/>
  <c r="T84" i="21"/>
  <c r="S84" i="21"/>
  <c r="C84" i="21"/>
  <c r="X83" i="21"/>
  <c r="W83" i="21"/>
  <c r="V83" i="21"/>
  <c r="U83" i="21"/>
  <c r="T83" i="21"/>
  <c r="S83" i="21"/>
  <c r="G83" i="21"/>
  <c r="F83" i="21"/>
  <c r="E83" i="21"/>
  <c r="X82" i="21"/>
  <c r="W82" i="21"/>
  <c r="V82" i="21"/>
  <c r="U82" i="21"/>
  <c r="T82" i="21"/>
  <c r="S82" i="21"/>
  <c r="C82" i="21"/>
  <c r="X81" i="21"/>
  <c r="W81" i="21"/>
  <c r="V81" i="21"/>
  <c r="U81" i="21"/>
  <c r="T81" i="21"/>
  <c r="S81" i="21"/>
  <c r="G81" i="21"/>
  <c r="F81" i="21"/>
  <c r="E81" i="21"/>
  <c r="X80" i="21"/>
  <c r="W80" i="21"/>
  <c r="V80" i="21"/>
  <c r="U80" i="21"/>
  <c r="T80" i="21"/>
  <c r="S80" i="21"/>
  <c r="G80" i="21"/>
  <c r="X79" i="21"/>
  <c r="W79" i="21"/>
  <c r="V79" i="21"/>
  <c r="U79" i="21"/>
  <c r="T79" i="21"/>
  <c r="S79" i="21"/>
  <c r="K79" i="21"/>
  <c r="J79" i="21"/>
  <c r="I79" i="21"/>
  <c r="G79" i="21"/>
  <c r="X78" i="21"/>
  <c r="W78" i="21"/>
  <c r="V78" i="21"/>
  <c r="U78" i="21"/>
  <c r="T78" i="21"/>
  <c r="S78" i="21"/>
  <c r="G78" i="21"/>
  <c r="X77" i="21"/>
  <c r="W77" i="21"/>
  <c r="V77" i="21"/>
  <c r="U77" i="21"/>
  <c r="T77" i="21"/>
  <c r="S77" i="21"/>
  <c r="K77" i="21"/>
  <c r="J77" i="21"/>
  <c r="I77" i="21"/>
  <c r="G77" i="21"/>
  <c r="X76" i="21"/>
  <c r="W76" i="21"/>
  <c r="V76" i="21"/>
  <c r="U76" i="21"/>
  <c r="T76" i="21"/>
  <c r="S76" i="21"/>
  <c r="C76" i="21"/>
  <c r="X75" i="21"/>
  <c r="W75" i="21"/>
  <c r="V75" i="21"/>
  <c r="U75" i="21"/>
  <c r="T75" i="21"/>
  <c r="S75" i="21"/>
  <c r="G75" i="21"/>
  <c r="F75" i="21"/>
  <c r="E75" i="21"/>
  <c r="X74" i="21"/>
  <c r="W74" i="21"/>
  <c r="V74" i="21"/>
  <c r="U74" i="21"/>
  <c r="T74" i="21"/>
  <c r="S74" i="21"/>
  <c r="C74" i="21"/>
  <c r="X73" i="21"/>
  <c r="W73" i="21"/>
  <c r="V73" i="21"/>
  <c r="U73" i="21"/>
  <c r="T73" i="21"/>
  <c r="S73" i="21"/>
  <c r="G73" i="21"/>
  <c r="F73" i="21"/>
  <c r="E73" i="21"/>
  <c r="X68" i="21"/>
  <c r="W68" i="21"/>
  <c r="V68" i="21"/>
  <c r="C67" i="21"/>
  <c r="X66" i="21"/>
  <c r="W66" i="21"/>
  <c r="V66" i="21"/>
  <c r="G66" i="21"/>
  <c r="F66" i="21"/>
  <c r="E66" i="21"/>
  <c r="C65" i="21"/>
  <c r="X64" i="21"/>
  <c r="W64" i="21"/>
  <c r="V64" i="21"/>
  <c r="G64" i="21"/>
  <c r="F64" i="21"/>
  <c r="E64" i="21"/>
  <c r="G63" i="21"/>
  <c r="X62" i="21"/>
  <c r="W62" i="21"/>
  <c r="V62" i="21"/>
  <c r="K62" i="21"/>
  <c r="J62" i="21"/>
  <c r="I62" i="21"/>
  <c r="G62" i="21"/>
  <c r="G61" i="21"/>
  <c r="X60" i="21"/>
  <c r="W60" i="21"/>
  <c r="V60" i="21"/>
  <c r="K60" i="21"/>
  <c r="J60" i="21"/>
  <c r="I60" i="21"/>
  <c r="G60" i="21"/>
  <c r="C59" i="21"/>
  <c r="X58" i="21"/>
  <c r="W58" i="21"/>
  <c r="V58" i="21"/>
  <c r="G58" i="21"/>
  <c r="F58" i="21"/>
  <c r="E58" i="21"/>
  <c r="C57" i="21"/>
  <c r="X56" i="21"/>
  <c r="W56" i="21"/>
  <c r="V56" i="21"/>
  <c r="G56" i="21"/>
  <c r="F56" i="21"/>
  <c r="K55" i="21"/>
  <c r="X54" i="21"/>
  <c r="W54" i="21"/>
  <c r="V54" i="21"/>
  <c r="O54" i="21"/>
  <c r="N54" i="21"/>
  <c r="M54" i="21"/>
  <c r="K54" i="21"/>
  <c r="K53" i="21"/>
  <c r="X52" i="21"/>
  <c r="W52" i="21"/>
  <c r="V52" i="21"/>
  <c r="O52" i="21"/>
  <c r="N52" i="21"/>
  <c r="M52" i="21"/>
  <c r="K52" i="21"/>
  <c r="C51" i="21"/>
  <c r="X50" i="21"/>
  <c r="W50" i="21"/>
  <c r="V50" i="21"/>
  <c r="G50" i="21"/>
  <c r="F50" i="21"/>
  <c r="E50" i="21"/>
  <c r="C49" i="21"/>
  <c r="X48" i="21"/>
  <c r="W48" i="21"/>
  <c r="V48" i="21"/>
  <c r="G48" i="21"/>
  <c r="F48" i="21"/>
  <c r="E48" i="21"/>
  <c r="G47" i="21"/>
  <c r="X46" i="21"/>
  <c r="W46" i="21"/>
  <c r="V46" i="21"/>
  <c r="K46" i="21"/>
  <c r="J46" i="21"/>
  <c r="I46" i="21"/>
  <c r="G46" i="21"/>
  <c r="G45" i="21"/>
  <c r="X44" i="21"/>
  <c r="W44" i="21"/>
  <c r="V44" i="21"/>
  <c r="K44" i="21"/>
  <c r="J44" i="21"/>
  <c r="I44" i="21"/>
  <c r="G44" i="21"/>
  <c r="C43" i="21"/>
  <c r="X42" i="21"/>
  <c r="W42" i="21"/>
  <c r="V42" i="21"/>
  <c r="G42" i="21"/>
  <c r="F42" i="21"/>
  <c r="E42" i="21"/>
  <c r="C41" i="21"/>
  <c r="X40" i="21"/>
  <c r="W40" i="21"/>
  <c r="V40" i="21"/>
  <c r="G40" i="21"/>
  <c r="F40" i="21"/>
  <c r="E40" i="21"/>
  <c r="O39" i="21"/>
  <c r="O38" i="21"/>
  <c r="C35" i="21"/>
  <c r="G34" i="21"/>
  <c r="F34" i="21"/>
  <c r="E34" i="21"/>
  <c r="C33" i="21"/>
  <c r="G32" i="21"/>
  <c r="F32" i="21"/>
  <c r="E32" i="21"/>
  <c r="G31" i="21"/>
  <c r="K30" i="21"/>
  <c r="J30" i="21"/>
  <c r="I30" i="21"/>
  <c r="G30" i="21"/>
  <c r="G29" i="21"/>
  <c r="K28" i="21"/>
  <c r="J28" i="21"/>
  <c r="I28" i="21"/>
  <c r="G28" i="21"/>
  <c r="C27" i="21"/>
  <c r="G26" i="21"/>
  <c r="F26" i="21"/>
  <c r="E26" i="21"/>
  <c r="C25" i="21"/>
  <c r="G24" i="21"/>
  <c r="F24" i="21"/>
  <c r="E24" i="21"/>
  <c r="K23" i="21"/>
  <c r="N22" i="21"/>
  <c r="M22" i="21"/>
  <c r="K22" i="21"/>
  <c r="M20" i="21"/>
  <c r="C19" i="21"/>
  <c r="G18" i="21"/>
  <c r="F18" i="21"/>
  <c r="E18" i="21"/>
  <c r="C17" i="21"/>
  <c r="G16" i="21"/>
  <c r="F16" i="21"/>
  <c r="E16" i="21"/>
  <c r="G15" i="21"/>
  <c r="J14" i="21"/>
  <c r="I14" i="21"/>
  <c r="G14" i="21"/>
  <c r="I12" i="21"/>
  <c r="G12" i="21"/>
  <c r="K20" i="21" s="1"/>
  <c r="C11" i="21"/>
  <c r="F10" i="21"/>
  <c r="E10" i="21"/>
  <c r="U9" i="21"/>
  <c r="C9" i="21"/>
  <c r="F8" i="21"/>
  <c r="E8" i="21"/>
  <c r="X132" i="19"/>
  <c r="W132" i="19"/>
  <c r="V132" i="19"/>
  <c r="C131" i="19"/>
  <c r="X130" i="19"/>
  <c r="W130" i="19"/>
  <c r="V130" i="19"/>
  <c r="G130" i="19"/>
  <c r="F130" i="19"/>
  <c r="E130" i="19"/>
  <c r="C129" i="19"/>
  <c r="X128" i="19"/>
  <c r="W128" i="19"/>
  <c r="V128" i="19"/>
  <c r="G128" i="19"/>
  <c r="F128" i="19"/>
  <c r="E128" i="19"/>
  <c r="G127" i="19"/>
  <c r="X126" i="19"/>
  <c r="W126" i="19"/>
  <c r="V126" i="19"/>
  <c r="K126" i="19"/>
  <c r="J126" i="19"/>
  <c r="I126" i="19"/>
  <c r="G126" i="19"/>
  <c r="G125" i="19"/>
  <c r="X124" i="19"/>
  <c r="W124" i="19"/>
  <c r="V124" i="19"/>
  <c r="K124" i="19"/>
  <c r="J124" i="19"/>
  <c r="I124" i="19"/>
  <c r="G124" i="19"/>
  <c r="C123" i="19"/>
  <c r="X122" i="19"/>
  <c r="W122" i="19"/>
  <c r="V122" i="19"/>
  <c r="G122" i="19"/>
  <c r="F122" i="19"/>
  <c r="E122" i="19"/>
  <c r="C121" i="19"/>
  <c r="X120" i="19"/>
  <c r="W120" i="19"/>
  <c r="V120" i="19"/>
  <c r="G120" i="19"/>
  <c r="F120" i="19"/>
  <c r="E120" i="19"/>
  <c r="K119" i="19"/>
  <c r="X118" i="19"/>
  <c r="W118" i="19"/>
  <c r="V118" i="19"/>
  <c r="O118" i="19"/>
  <c r="N118" i="19"/>
  <c r="M118" i="19"/>
  <c r="K118" i="19"/>
  <c r="K117" i="19"/>
  <c r="X116" i="19"/>
  <c r="W116" i="19"/>
  <c r="V116" i="19"/>
  <c r="O116" i="19"/>
  <c r="N116" i="19"/>
  <c r="M116" i="19"/>
  <c r="K116" i="19"/>
  <c r="C115" i="19"/>
  <c r="X114" i="19"/>
  <c r="W114" i="19"/>
  <c r="V114" i="19"/>
  <c r="G114" i="19"/>
  <c r="F114" i="19"/>
  <c r="E114" i="19"/>
  <c r="C113" i="19"/>
  <c r="X112" i="19"/>
  <c r="W112" i="19"/>
  <c r="V112" i="19"/>
  <c r="G112" i="19"/>
  <c r="F112" i="19"/>
  <c r="E112" i="19"/>
  <c r="G111" i="19"/>
  <c r="X110" i="19"/>
  <c r="W110" i="19"/>
  <c r="V110" i="19"/>
  <c r="K110" i="19"/>
  <c r="J110" i="19"/>
  <c r="I110" i="19"/>
  <c r="G110" i="19"/>
  <c r="G109" i="19"/>
  <c r="X108" i="19"/>
  <c r="W108" i="19"/>
  <c r="V108" i="19"/>
  <c r="K108" i="19"/>
  <c r="J108" i="19"/>
  <c r="I108" i="19"/>
  <c r="G108" i="19"/>
  <c r="C107" i="19"/>
  <c r="X106" i="19"/>
  <c r="W106" i="19"/>
  <c r="V106" i="19"/>
  <c r="G106" i="19"/>
  <c r="F106" i="19"/>
  <c r="E106" i="19"/>
  <c r="C105" i="19"/>
  <c r="G104" i="19"/>
  <c r="F104" i="19"/>
  <c r="E104" i="19"/>
  <c r="O103" i="19"/>
  <c r="O102" i="19"/>
  <c r="O101" i="19"/>
  <c r="O100" i="19"/>
  <c r="C99" i="19"/>
  <c r="G98" i="19"/>
  <c r="F98" i="19"/>
  <c r="E98" i="19"/>
  <c r="C97" i="19"/>
  <c r="G96" i="19"/>
  <c r="F96" i="19"/>
  <c r="E96" i="19"/>
  <c r="G95" i="19"/>
  <c r="K94" i="19"/>
  <c r="J94" i="19"/>
  <c r="I94" i="19"/>
  <c r="G94" i="19"/>
  <c r="G93" i="19"/>
  <c r="K92" i="19"/>
  <c r="J92" i="19"/>
  <c r="I92" i="19"/>
  <c r="G92" i="19"/>
  <c r="C91" i="19"/>
  <c r="G90" i="19"/>
  <c r="F90" i="19"/>
  <c r="E90" i="19"/>
  <c r="X89" i="19"/>
  <c r="W89" i="19"/>
  <c r="V89" i="19"/>
  <c r="C89" i="19"/>
  <c r="G88" i="19"/>
  <c r="F88" i="19"/>
  <c r="E88" i="19"/>
  <c r="X87" i="19"/>
  <c r="W87" i="19"/>
  <c r="V87" i="19"/>
  <c r="U87" i="19"/>
  <c r="T87" i="19"/>
  <c r="S87" i="19"/>
  <c r="K87" i="19"/>
  <c r="X86" i="19"/>
  <c r="W86" i="19"/>
  <c r="V86" i="19"/>
  <c r="U86" i="19"/>
  <c r="T86" i="19"/>
  <c r="S86" i="19"/>
  <c r="O86" i="19"/>
  <c r="N86" i="19"/>
  <c r="M86" i="19"/>
  <c r="K86" i="19"/>
  <c r="X85" i="19"/>
  <c r="W85" i="19"/>
  <c r="V85" i="19"/>
  <c r="U85" i="19"/>
  <c r="T85" i="19"/>
  <c r="S85" i="19"/>
  <c r="K85" i="19"/>
  <c r="X84" i="19"/>
  <c r="W84" i="19"/>
  <c r="V84" i="19"/>
  <c r="U84" i="19"/>
  <c r="T84" i="19"/>
  <c r="S84" i="19"/>
  <c r="O84" i="19"/>
  <c r="N84" i="19"/>
  <c r="M84" i="19"/>
  <c r="K84" i="19"/>
  <c r="X83" i="19"/>
  <c r="W83" i="19"/>
  <c r="V83" i="19"/>
  <c r="U83" i="19"/>
  <c r="T83" i="19"/>
  <c r="S83" i="19"/>
  <c r="C83" i="19"/>
  <c r="X82" i="19"/>
  <c r="W82" i="19"/>
  <c r="V82" i="19"/>
  <c r="U82" i="19"/>
  <c r="T82" i="19"/>
  <c r="S82" i="19"/>
  <c r="G82" i="19"/>
  <c r="F82" i="19"/>
  <c r="E82" i="19"/>
  <c r="X81" i="19"/>
  <c r="W81" i="19"/>
  <c r="V81" i="19"/>
  <c r="U81" i="19"/>
  <c r="T81" i="19"/>
  <c r="S81" i="19"/>
  <c r="C81" i="19"/>
  <c r="X80" i="19"/>
  <c r="W80" i="19"/>
  <c r="V80" i="19"/>
  <c r="U80" i="19"/>
  <c r="T80" i="19"/>
  <c r="S80" i="19"/>
  <c r="G80" i="19"/>
  <c r="F80" i="19"/>
  <c r="E80" i="19"/>
  <c r="X79" i="19"/>
  <c r="W79" i="19"/>
  <c r="V79" i="19"/>
  <c r="U79" i="19"/>
  <c r="T79" i="19"/>
  <c r="S79" i="19"/>
  <c r="G79" i="19"/>
  <c r="X78" i="19"/>
  <c r="W78" i="19"/>
  <c r="V78" i="19"/>
  <c r="U78" i="19"/>
  <c r="T78" i="19"/>
  <c r="S78" i="19"/>
  <c r="K78" i="19"/>
  <c r="J78" i="19"/>
  <c r="I78" i="19"/>
  <c r="G78" i="19"/>
  <c r="X77" i="19"/>
  <c r="W77" i="19"/>
  <c r="V77" i="19"/>
  <c r="U77" i="19"/>
  <c r="T77" i="19"/>
  <c r="S77" i="19"/>
  <c r="G77" i="19"/>
  <c r="X76" i="19"/>
  <c r="W76" i="19"/>
  <c r="V76" i="19"/>
  <c r="U76" i="19"/>
  <c r="T76" i="19"/>
  <c r="S76" i="19"/>
  <c r="K76" i="19"/>
  <c r="J76" i="19"/>
  <c r="I76" i="19"/>
  <c r="G76" i="19"/>
  <c r="X75" i="19"/>
  <c r="W75" i="19"/>
  <c r="V75" i="19"/>
  <c r="U75" i="19"/>
  <c r="T75" i="19"/>
  <c r="S75" i="19"/>
  <c r="C75" i="19"/>
  <c r="X74" i="19"/>
  <c r="W74" i="19"/>
  <c r="V74" i="19"/>
  <c r="U74" i="19"/>
  <c r="T74" i="19"/>
  <c r="S74" i="19"/>
  <c r="G74" i="19"/>
  <c r="F74" i="19"/>
  <c r="E74" i="19"/>
  <c r="X73" i="19"/>
  <c r="W73" i="19"/>
  <c r="V73" i="19"/>
  <c r="U73" i="19"/>
  <c r="T73" i="19"/>
  <c r="S73" i="19"/>
  <c r="C73" i="19"/>
  <c r="X72" i="19"/>
  <c r="W72" i="19"/>
  <c r="V72" i="19"/>
  <c r="U72" i="19"/>
  <c r="T72" i="19"/>
  <c r="S72" i="19"/>
  <c r="G72" i="19"/>
  <c r="F72" i="19"/>
  <c r="E72" i="19"/>
  <c r="X67" i="19"/>
  <c r="W67" i="19"/>
  <c r="V67" i="19"/>
  <c r="C66" i="19"/>
  <c r="X65" i="19"/>
  <c r="W65" i="19"/>
  <c r="V65" i="19"/>
  <c r="G65" i="19"/>
  <c r="F65" i="19"/>
  <c r="E65" i="19"/>
  <c r="C64" i="19"/>
  <c r="X63" i="19"/>
  <c r="W63" i="19"/>
  <c r="V63" i="19"/>
  <c r="G63" i="19"/>
  <c r="F63" i="19"/>
  <c r="E63" i="19"/>
  <c r="G62" i="19"/>
  <c r="X61" i="19"/>
  <c r="W61" i="19"/>
  <c r="V61" i="19"/>
  <c r="K61" i="19"/>
  <c r="J61" i="19"/>
  <c r="I61" i="19"/>
  <c r="G61" i="19"/>
  <c r="G60" i="19"/>
  <c r="X59" i="19"/>
  <c r="W59" i="19"/>
  <c r="V59" i="19"/>
  <c r="K59" i="19"/>
  <c r="J59" i="19"/>
  <c r="I59" i="19"/>
  <c r="G59" i="19"/>
  <c r="C58" i="19"/>
  <c r="X57" i="19"/>
  <c r="W57" i="19"/>
  <c r="V57" i="19"/>
  <c r="G57" i="19"/>
  <c r="F57" i="19"/>
  <c r="E57" i="19"/>
  <c r="C56" i="19"/>
  <c r="X55" i="19"/>
  <c r="W55" i="19"/>
  <c r="V55" i="19"/>
  <c r="G55" i="19"/>
  <c r="F55" i="19"/>
  <c r="K54" i="19"/>
  <c r="X53" i="19"/>
  <c r="W53" i="19"/>
  <c r="V53" i="19"/>
  <c r="O53" i="19"/>
  <c r="N53" i="19"/>
  <c r="M53" i="19"/>
  <c r="K53" i="19"/>
  <c r="K52" i="19"/>
  <c r="X51" i="19"/>
  <c r="W51" i="19"/>
  <c r="V51" i="19"/>
  <c r="O51" i="19"/>
  <c r="N51" i="19"/>
  <c r="M51" i="19"/>
  <c r="K51" i="19"/>
  <c r="C50" i="19"/>
  <c r="X49" i="19"/>
  <c r="W49" i="19"/>
  <c r="V49" i="19"/>
  <c r="G49" i="19"/>
  <c r="F49" i="19"/>
  <c r="E49" i="19"/>
  <c r="C48" i="19"/>
  <c r="X47" i="19"/>
  <c r="W47" i="19"/>
  <c r="V47" i="19"/>
  <c r="G47" i="19"/>
  <c r="F47" i="19"/>
  <c r="E47" i="19"/>
  <c r="G46" i="19"/>
  <c r="X45" i="19"/>
  <c r="W45" i="19"/>
  <c r="V45" i="19"/>
  <c r="K45" i="19"/>
  <c r="J45" i="19"/>
  <c r="I45" i="19"/>
  <c r="G45" i="19"/>
  <c r="G44" i="19"/>
  <c r="X43" i="19"/>
  <c r="W43" i="19"/>
  <c r="V43" i="19"/>
  <c r="K43" i="19"/>
  <c r="J43" i="19"/>
  <c r="I43" i="19"/>
  <c r="G43" i="19"/>
  <c r="C42" i="19"/>
  <c r="X41" i="19"/>
  <c r="W41" i="19"/>
  <c r="V41" i="19"/>
  <c r="G41" i="19"/>
  <c r="F41" i="19"/>
  <c r="E41" i="19"/>
  <c r="C40" i="19"/>
  <c r="X39" i="19"/>
  <c r="W39" i="19"/>
  <c r="V39" i="19"/>
  <c r="G39" i="19"/>
  <c r="F39" i="19"/>
  <c r="E39" i="19"/>
  <c r="O38" i="19"/>
  <c r="X37" i="19"/>
  <c r="W37" i="19"/>
  <c r="V37" i="19"/>
  <c r="O37" i="19"/>
  <c r="O36" i="19"/>
  <c r="X35" i="19"/>
  <c r="W35" i="19"/>
  <c r="V35" i="19"/>
  <c r="O35" i="19"/>
  <c r="C34" i="19"/>
  <c r="G33" i="19"/>
  <c r="F33" i="19"/>
  <c r="E33" i="19"/>
  <c r="C32" i="19"/>
  <c r="G31" i="19"/>
  <c r="F31" i="19"/>
  <c r="E31" i="19"/>
  <c r="G30" i="19"/>
  <c r="K29" i="19"/>
  <c r="J29" i="19"/>
  <c r="I29" i="19"/>
  <c r="G29" i="19"/>
  <c r="G28" i="19"/>
  <c r="K27" i="19"/>
  <c r="J27" i="19"/>
  <c r="I27" i="19"/>
  <c r="G27" i="19"/>
  <c r="C26" i="19"/>
  <c r="G25" i="19"/>
  <c r="F25" i="19"/>
  <c r="E25" i="19"/>
  <c r="C24" i="19"/>
  <c r="X23" i="19"/>
  <c r="W23" i="19"/>
  <c r="V23" i="19"/>
  <c r="U23" i="19"/>
  <c r="T23" i="19"/>
  <c r="S23" i="19"/>
  <c r="K23" i="19"/>
  <c r="G23" i="19"/>
  <c r="F23" i="19"/>
  <c r="E23" i="19"/>
  <c r="X22" i="19"/>
  <c r="W22" i="19"/>
  <c r="V22" i="19"/>
  <c r="U22" i="19"/>
  <c r="T22" i="19"/>
  <c r="S22" i="19"/>
  <c r="O22" i="19"/>
  <c r="N22" i="19"/>
  <c r="M22" i="19"/>
  <c r="K22" i="19"/>
  <c r="X21" i="19"/>
  <c r="W21" i="19"/>
  <c r="V21" i="19"/>
  <c r="U21" i="19"/>
  <c r="T21" i="19"/>
  <c r="S21" i="19"/>
  <c r="K21" i="19"/>
  <c r="X20" i="19"/>
  <c r="W20" i="19"/>
  <c r="V20" i="19"/>
  <c r="U20" i="19"/>
  <c r="T20" i="19"/>
  <c r="S20" i="19"/>
  <c r="O20" i="19"/>
  <c r="N20" i="19"/>
  <c r="M20" i="19"/>
  <c r="K20" i="19"/>
  <c r="X19" i="19"/>
  <c r="W19" i="19"/>
  <c r="V19" i="19"/>
  <c r="U19" i="19"/>
  <c r="T19" i="19"/>
  <c r="S19" i="19"/>
  <c r="C19" i="19"/>
  <c r="X18" i="19"/>
  <c r="W18" i="19"/>
  <c r="V18" i="19"/>
  <c r="U18" i="19"/>
  <c r="T18" i="19"/>
  <c r="S18" i="19"/>
  <c r="G18" i="19"/>
  <c r="F18" i="19"/>
  <c r="E18" i="19"/>
  <c r="X17" i="19"/>
  <c r="W17" i="19"/>
  <c r="V17" i="19"/>
  <c r="U17" i="19"/>
  <c r="T17" i="19"/>
  <c r="S17" i="19"/>
  <c r="C17" i="19"/>
  <c r="X16" i="19"/>
  <c r="W16" i="19"/>
  <c r="V16" i="19"/>
  <c r="U16" i="19"/>
  <c r="T16" i="19"/>
  <c r="S16" i="19"/>
  <c r="G16" i="19"/>
  <c r="F16" i="19"/>
  <c r="E16" i="19"/>
  <c r="X15" i="19"/>
  <c r="W15" i="19"/>
  <c r="V15" i="19"/>
  <c r="U15" i="19"/>
  <c r="T15" i="19"/>
  <c r="S15" i="19"/>
  <c r="G15" i="19"/>
  <c r="X14" i="19"/>
  <c r="W14" i="19"/>
  <c r="V14" i="19"/>
  <c r="U14" i="19"/>
  <c r="T14" i="19"/>
  <c r="S14" i="19"/>
  <c r="K14" i="19"/>
  <c r="J14" i="19"/>
  <c r="I14" i="19"/>
  <c r="G14" i="19"/>
  <c r="X13" i="19"/>
  <c r="W13" i="19"/>
  <c r="V13" i="19"/>
  <c r="U13" i="19"/>
  <c r="T13" i="19"/>
  <c r="S13" i="19"/>
  <c r="G13" i="19"/>
  <c r="X12" i="19"/>
  <c r="W12" i="19"/>
  <c r="V12" i="19"/>
  <c r="U12" i="19"/>
  <c r="T12" i="19"/>
  <c r="S12" i="19"/>
  <c r="K12" i="19"/>
  <c r="J12" i="19"/>
  <c r="I12" i="19"/>
  <c r="G12" i="19"/>
  <c r="X11" i="19"/>
  <c r="W11" i="19"/>
  <c r="V11" i="19"/>
  <c r="U11" i="19"/>
  <c r="T11" i="19"/>
  <c r="S11" i="19"/>
  <c r="C11" i="19"/>
  <c r="X10" i="19"/>
  <c r="W10" i="19"/>
  <c r="V10" i="19"/>
  <c r="U10" i="19"/>
  <c r="T10" i="19"/>
  <c r="S10" i="19"/>
  <c r="G10" i="19"/>
  <c r="F10" i="19"/>
  <c r="E10" i="19"/>
  <c r="X9" i="19"/>
  <c r="W9" i="19"/>
  <c r="V9" i="19"/>
  <c r="U9" i="19"/>
  <c r="T9" i="19"/>
  <c r="S9" i="19"/>
  <c r="C9" i="19"/>
  <c r="W8" i="19"/>
  <c r="V8" i="19"/>
  <c r="U8" i="19"/>
  <c r="T8" i="19"/>
  <c r="S8" i="19"/>
  <c r="G8" i="19"/>
  <c r="F8" i="19"/>
  <c r="E8" i="19"/>
  <c r="X133" i="18"/>
  <c r="W133" i="18"/>
  <c r="V133" i="18"/>
  <c r="C132" i="18"/>
  <c r="X131" i="18"/>
  <c r="W131" i="18"/>
  <c r="V131" i="18"/>
  <c r="G131" i="18"/>
  <c r="F131" i="18"/>
  <c r="E131" i="18"/>
  <c r="C130" i="18"/>
  <c r="X129" i="18"/>
  <c r="W129" i="18"/>
  <c r="V129" i="18"/>
  <c r="G129" i="18"/>
  <c r="F129" i="18"/>
  <c r="E129" i="18"/>
  <c r="G128" i="18"/>
  <c r="X127" i="18"/>
  <c r="W127" i="18"/>
  <c r="V127" i="18"/>
  <c r="K127" i="18"/>
  <c r="J127" i="18"/>
  <c r="I127" i="18"/>
  <c r="G127" i="18"/>
  <c r="G126" i="18"/>
  <c r="X125" i="18"/>
  <c r="W125" i="18"/>
  <c r="V125" i="18"/>
  <c r="K125" i="18"/>
  <c r="J125" i="18"/>
  <c r="I125" i="18"/>
  <c r="G125" i="18"/>
  <c r="C124" i="18"/>
  <c r="X123" i="18"/>
  <c r="W123" i="18"/>
  <c r="V123" i="18"/>
  <c r="G123" i="18"/>
  <c r="F123" i="18"/>
  <c r="E123" i="18"/>
  <c r="C122" i="18"/>
  <c r="X121" i="18"/>
  <c r="W121" i="18"/>
  <c r="V121" i="18"/>
  <c r="G121" i="18"/>
  <c r="F121" i="18"/>
  <c r="K120" i="18"/>
  <c r="X119" i="18"/>
  <c r="W119" i="18"/>
  <c r="V119" i="18"/>
  <c r="O119" i="18"/>
  <c r="N119" i="18"/>
  <c r="M119" i="18"/>
  <c r="K119" i="18"/>
  <c r="K118" i="18"/>
  <c r="X117" i="18"/>
  <c r="W117" i="18"/>
  <c r="V117" i="18"/>
  <c r="O117" i="18"/>
  <c r="N117" i="18"/>
  <c r="M117" i="18"/>
  <c r="K117" i="18"/>
  <c r="C116" i="18"/>
  <c r="X115" i="18"/>
  <c r="W115" i="18"/>
  <c r="V115" i="18"/>
  <c r="G115" i="18"/>
  <c r="F115" i="18"/>
  <c r="E115" i="18"/>
  <c r="C114" i="18"/>
  <c r="X113" i="18"/>
  <c r="W113" i="18"/>
  <c r="V113" i="18"/>
  <c r="G113" i="18"/>
  <c r="F113" i="18"/>
  <c r="E113" i="18"/>
  <c r="G112" i="18"/>
  <c r="X111" i="18"/>
  <c r="W111" i="18"/>
  <c r="V111" i="18"/>
  <c r="K111" i="18"/>
  <c r="J111" i="18"/>
  <c r="I111" i="18"/>
  <c r="G111" i="18"/>
  <c r="G110" i="18"/>
  <c r="X109" i="18"/>
  <c r="W109" i="18"/>
  <c r="V109" i="18"/>
  <c r="K109" i="18"/>
  <c r="J109" i="18"/>
  <c r="I109" i="18"/>
  <c r="G109" i="18"/>
  <c r="C108" i="18"/>
  <c r="X107" i="18"/>
  <c r="W107" i="18"/>
  <c r="V107" i="18"/>
  <c r="G107" i="18"/>
  <c r="F107" i="18"/>
  <c r="E107" i="18"/>
  <c r="C106" i="18"/>
  <c r="X105" i="18"/>
  <c r="W105" i="18"/>
  <c r="V105" i="18"/>
  <c r="G105" i="18"/>
  <c r="F105" i="18"/>
  <c r="E105" i="18"/>
  <c r="O104" i="18"/>
  <c r="O103" i="18"/>
  <c r="O102" i="18"/>
  <c r="O101" i="18"/>
  <c r="C100" i="18"/>
  <c r="G99" i="18"/>
  <c r="F99" i="18"/>
  <c r="E99" i="18"/>
  <c r="C98" i="18"/>
  <c r="G97" i="18"/>
  <c r="F97" i="18"/>
  <c r="E97" i="18"/>
  <c r="G96" i="18"/>
  <c r="K95" i="18"/>
  <c r="J95" i="18"/>
  <c r="I95" i="18"/>
  <c r="G95" i="18"/>
  <c r="G94" i="18"/>
  <c r="K93" i="18"/>
  <c r="J93" i="18"/>
  <c r="I93" i="18"/>
  <c r="G93" i="18"/>
  <c r="C92" i="18"/>
  <c r="G91" i="18"/>
  <c r="F91" i="18"/>
  <c r="E91" i="18"/>
  <c r="C90" i="18"/>
  <c r="G89" i="18"/>
  <c r="F89" i="18"/>
  <c r="E89" i="18"/>
  <c r="X88" i="18"/>
  <c r="W88" i="18"/>
  <c r="V88" i="18"/>
  <c r="U88" i="18"/>
  <c r="T88" i="18"/>
  <c r="S88" i="18"/>
  <c r="K88" i="18"/>
  <c r="X87" i="18"/>
  <c r="W87" i="18"/>
  <c r="V87" i="18"/>
  <c r="U87" i="18"/>
  <c r="T87" i="18"/>
  <c r="S87" i="18"/>
  <c r="O87" i="18"/>
  <c r="N87" i="18"/>
  <c r="M87" i="18"/>
  <c r="K87" i="18"/>
  <c r="X86" i="18"/>
  <c r="W86" i="18"/>
  <c r="V86" i="18"/>
  <c r="U86" i="18"/>
  <c r="T86" i="18"/>
  <c r="S86" i="18"/>
  <c r="K86" i="18"/>
  <c r="X85" i="18"/>
  <c r="W85" i="18"/>
  <c r="V85" i="18"/>
  <c r="U85" i="18"/>
  <c r="T85" i="18"/>
  <c r="S85" i="18"/>
  <c r="O85" i="18"/>
  <c r="N85" i="18"/>
  <c r="M85" i="18"/>
  <c r="K85" i="18"/>
  <c r="X84" i="18"/>
  <c r="W84" i="18"/>
  <c r="V84" i="18"/>
  <c r="U84" i="18"/>
  <c r="T84" i="18"/>
  <c r="S84" i="18"/>
  <c r="C84" i="18"/>
  <c r="X83" i="18"/>
  <c r="W83" i="18"/>
  <c r="V83" i="18"/>
  <c r="U83" i="18"/>
  <c r="T83" i="18"/>
  <c r="S83" i="18"/>
  <c r="G83" i="18"/>
  <c r="F83" i="18"/>
  <c r="E83" i="18"/>
  <c r="X82" i="18"/>
  <c r="W82" i="18"/>
  <c r="V82" i="18"/>
  <c r="U82" i="18"/>
  <c r="T82" i="18"/>
  <c r="S82" i="18"/>
  <c r="C82" i="18"/>
  <c r="X81" i="18"/>
  <c r="W81" i="18"/>
  <c r="V81" i="18"/>
  <c r="U81" i="18"/>
  <c r="T81" i="18"/>
  <c r="S81" i="18"/>
  <c r="G81" i="18"/>
  <c r="F81" i="18"/>
  <c r="E81" i="18"/>
  <c r="X80" i="18"/>
  <c r="W80" i="18"/>
  <c r="V80" i="18"/>
  <c r="U80" i="18"/>
  <c r="T80" i="18"/>
  <c r="S80" i="18"/>
  <c r="G80" i="18"/>
  <c r="X79" i="18"/>
  <c r="W79" i="18"/>
  <c r="V79" i="18"/>
  <c r="U79" i="18"/>
  <c r="T79" i="18"/>
  <c r="S79" i="18"/>
  <c r="K79" i="18"/>
  <c r="J79" i="18"/>
  <c r="I79" i="18"/>
  <c r="G79" i="18"/>
  <c r="X78" i="18"/>
  <c r="W78" i="18"/>
  <c r="V78" i="18"/>
  <c r="U78" i="18"/>
  <c r="T78" i="18"/>
  <c r="S78" i="18"/>
  <c r="G78" i="18"/>
  <c r="X77" i="18"/>
  <c r="W77" i="18"/>
  <c r="V77" i="18"/>
  <c r="U77" i="18"/>
  <c r="T77" i="18"/>
  <c r="S77" i="18"/>
  <c r="K77" i="18"/>
  <c r="J77" i="18"/>
  <c r="I77" i="18"/>
  <c r="G77" i="18"/>
  <c r="X76" i="18"/>
  <c r="W76" i="18"/>
  <c r="V76" i="18"/>
  <c r="U76" i="18"/>
  <c r="T76" i="18"/>
  <c r="S76" i="18"/>
  <c r="C76" i="18"/>
  <c r="X75" i="18"/>
  <c r="W75" i="18"/>
  <c r="V75" i="18"/>
  <c r="U75" i="18"/>
  <c r="T75" i="18"/>
  <c r="S75" i="18"/>
  <c r="G75" i="18"/>
  <c r="F75" i="18"/>
  <c r="E75" i="18"/>
  <c r="X74" i="18"/>
  <c r="W74" i="18"/>
  <c r="V74" i="18"/>
  <c r="U74" i="18"/>
  <c r="T74" i="18"/>
  <c r="S74" i="18"/>
  <c r="C74" i="18"/>
  <c r="X73" i="18"/>
  <c r="W73" i="18"/>
  <c r="V73" i="18"/>
  <c r="U73" i="18"/>
  <c r="T73" i="18"/>
  <c r="S73" i="18"/>
  <c r="G73" i="18"/>
  <c r="F73" i="18"/>
  <c r="E73" i="18"/>
  <c r="X68" i="18"/>
  <c r="W68" i="18"/>
  <c r="V68" i="18"/>
  <c r="C67" i="18"/>
  <c r="X66" i="18"/>
  <c r="W66" i="18"/>
  <c r="V66" i="18"/>
  <c r="G66" i="18"/>
  <c r="F66" i="18"/>
  <c r="E66" i="18"/>
  <c r="C65" i="18"/>
  <c r="X64" i="18"/>
  <c r="W64" i="18"/>
  <c r="V64" i="18"/>
  <c r="G64" i="18"/>
  <c r="F64" i="18"/>
  <c r="E64" i="18"/>
  <c r="G63" i="18"/>
  <c r="X62" i="18"/>
  <c r="W62" i="18"/>
  <c r="V62" i="18"/>
  <c r="K62" i="18"/>
  <c r="J62" i="18"/>
  <c r="I62" i="18"/>
  <c r="G62" i="18"/>
  <c r="G61" i="18"/>
  <c r="X60" i="18"/>
  <c r="W60" i="18"/>
  <c r="V60" i="18"/>
  <c r="K60" i="18"/>
  <c r="J60" i="18"/>
  <c r="I60" i="18"/>
  <c r="G60" i="18"/>
  <c r="C59" i="18"/>
  <c r="X58" i="18"/>
  <c r="W58" i="18"/>
  <c r="V58" i="18"/>
  <c r="G58" i="18"/>
  <c r="F58" i="18"/>
  <c r="E58" i="18"/>
  <c r="C57" i="18"/>
  <c r="X56" i="18"/>
  <c r="W56" i="18"/>
  <c r="V56" i="18"/>
  <c r="G56" i="18"/>
  <c r="F56" i="18"/>
  <c r="K55" i="18"/>
  <c r="X54" i="18"/>
  <c r="W54" i="18"/>
  <c r="V54" i="18"/>
  <c r="O54" i="18"/>
  <c r="N54" i="18"/>
  <c r="M54" i="18"/>
  <c r="K54" i="18"/>
  <c r="K53" i="18"/>
  <c r="X52" i="18"/>
  <c r="W52" i="18"/>
  <c r="V52" i="18"/>
  <c r="O52" i="18"/>
  <c r="N52" i="18"/>
  <c r="M52" i="18"/>
  <c r="K52" i="18"/>
  <c r="C51" i="18"/>
  <c r="X50" i="18"/>
  <c r="W50" i="18"/>
  <c r="V50" i="18"/>
  <c r="G50" i="18"/>
  <c r="F50" i="18"/>
  <c r="E50" i="18"/>
  <c r="C49" i="18"/>
  <c r="X48" i="18"/>
  <c r="W48" i="18"/>
  <c r="V48" i="18"/>
  <c r="G48" i="18"/>
  <c r="F48" i="18"/>
  <c r="E48" i="18"/>
  <c r="G47" i="18"/>
  <c r="X46" i="18"/>
  <c r="W46" i="18"/>
  <c r="V46" i="18"/>
  <c r="K46" i="18"/>
  <c r="J46" i="18"/>
  <c r="I46" i="18"/>
  <c r="G46" i="18"/>
  <c r="G45" i="18"/>
  <c r="X44" i="18"/>
  <c r="W44" i="18"/>
  <c r="V44" i="18"/>
  <c r="K44" i="18"/>
  <c r="J44" i="18"/>
  <c r="I44" i="18"/>
  <c r="G44" i="18"/>
  <c r="C43" i="18"/>
  <c r="X42" i="18"/>
  <c r="W42" i="18"/>
  <c r="V42" i="18"/>
  <c r="G42" i="18"/>
  <c r="F42" i="18"/>
  <c r="E42" i="18"/>
  <c r="C41" i="18"/>
  <c r="X40" i="18"/>
  <c r="W40" i="18"/>
  <c r="V40" i="18"/>
  <c r="G40" i="18"/>
  <c r="F40" i="18"/>
  <c r="E40" i="18"/>
  <c r="O39" i="18"/>
  <c r="O38" i="18"/>
  <c r="O37" i="18"/>
  <c r="O36" i="18"/>
  <c r="C35" i="18"/>
  <c r="G34" i="18"/>
  <c r="F34" i="18"/>
  <c r="E34" i="18"/>
  <c r="C33" i="18"/>
  <c r="G32" i="18"/>
  <c r="F32" i="18"/>
  <c r="E32" i="18"/>
  <c r="G31" i="18"/>
  <c r="K30" i="18"/>
  <c r="J30" i="18"/>
  <c r="I30" i="18"/>
  <c r="G30" i="18"/>
  <c r="G29" i="18"/>
  <c r="K28" i="18"/>
  <c r="J28" i="18"/>
  <c r="I28" i="18"/>
  <c r="G28" i="18"/>
  <c r="C27" i="18"/>
  <c r="G26" i="18"/>
  <c r="F26" i="18"/>
  <c r="E26" i="18"/>
  <c r="C25" i="18"/>
  <c r="G24" i="18"/>
  <c r="F24" i="18"/>
  <c r="E24" i="18"/>
  <c r="X23" i="18"/>
  <c r="W23" i="18"/>
  <c r="V23" i="18"/>
  <c r="U23" i="18"/>
  <c r="T23" i="18"/>
  <c r="S23" i="18"/>
  <c r="K23" i="18"/>
  <c r="X22" i="18"/>
  <c r="W22" i="18"/>
  <c r="V22" i="18"/>
  <c r="U22" i="18"/>
  <c r="T22" i="18"/>
  <c r="S22" i="18"/>
  <c r="O22" i="18"/>
  <c r="N22" i="18"/>
  <c r="M22" i="18"/>
  <c r="K22" i="18"/>
  <c r="X21" i="18"/>
  <c r="W21" i="18"/>
  <c r="V21" i="18"/>
  <c r="U21" i="18"/>
  <c r="T21" i="18"/>
  <c r="S21" i="18"/>
  <c r="K21" i="18"/>
  <c r="X20" i="18"/>
  <c r="W20" i="18"/>
  <c r="V20" i="18"/>
  <c r="U20" i="18"/>
  <c r="T20" i="18"/>
  <c r="S20" i="18"/>
  <c r="O20" i="18"/>
  <c r="N20" i="18"/>
  <c r="M20" i="18"/>
  <c r="K20" i="18"/>
  <c r="X19" i="18"/>
  <c r="W19" i="18"/>
  <c r="V19" i="18"/>
  <c r="U19" i="18"/>
  <c r="T19" i="18"/>
  <c r="S19" i="18"/>
  <c r="C19" i="18"/>
  <c r="X18" i="18"/>
  <c r="W18" i="18"/>
  <c r="V18" i="18"/>
  <c r="U18" i="18"/>
  <c r="T18" i="18"/>
  <c r="S18" i="18"/>
  <c r="G18" i="18"/>
  <c r="F18" i="18"/>
  <c r="E18" i="18"/>
  <c r="X17" i="18"/>
  <c r="W17" i="18"/>
  <c r="V17" i="18"/>
  <c r="U17" i="18"/>
  <c r="T17" i="18"/>
  <c r="S17" i="18"/>
  <c r="C17" i="18"/>
  <c r="X16" i="18"/>
  <c r="W16" i="18"/>
  <c r="V16" i="18"/>
  <c r="U16" i="18"/>
  <c r="T16" i="18"/>
  <c r="S16" i="18"/>
  <c r="G16" i="18"/>
  <c r="F16" i="18"/>
  <c r="E16" i="18"/>
  <c r="X15" i="18"/>
  <c r="W15" i="18"/>
  <c r="V15" i="18"/>
  <c r="U15" i="18"/>
  <c r="T15" i="18"/>
  <c r="S15" i="18"/>
  <c r="G15" i="18"/>
  <c r="X14" i="18"/>
  <c r="W14" i="18"/>
  <c r="V14" i="18"/>
  <c r="U14" i="18"/>
  <c r="T14" i="18"/>
  <c r="S14" i="18"/>
  <c r="K14" i="18"/>
  <c r="J14" i="18"/>
  <c r="I14" i="18"/>
  <c r="G14" i="18"/>
  <c r="X13" i="18"/>
  <c r="W13" i="18"/>
  <c r="V13" i="18"/>
  <c r="U13" i="18"/>
  <c r="T13" i="18"/>
  <c r="S13" i="18"/>
  <c r="G13" i="18"/>
  <c r="X12" i="18"/>
  <c r="W12" i="18"/>
  <c r="V12" i="18"/>
  <c r="U12" i="18"/>
  <c r="T12" i="18"/>
  <c r="S12" i="18"/>
  <c r="K12" i="18"/>
  <c r="J12" i="18"/>
  <c r="I12" i="18"/>
  <c r="G12" i="18"/>
  <c r="X11" i="18"/>
  <c r="W11" i="18"/>
  <c r="V11" i="18"/>
  <c r="U11" i="18"/>
  <c r="T11" i="18"/>
  <c r="S11" i="18"/>
  <c r="C11" i="18"/>
  <c r="X10" i="18"/>
  <c r="W10" i="18"/>
  <c r="V10" i="18"/>
  <c r="U10" i="18"/>
  <c r="T10" i="18"/>
  <c r="S10" i="18"/>
  <c r="G10" i="18"/>
  <c r="F10" i="18"/>
  <c r="E10" i="18"/>
  <c r="X9" i="18"/>
  <c r="W9" i="18"/>
  <c r="V9" i="18"/>
  <c r="U9" i="18"/>
  <c r="T9" i="18"/>
  <c r="S9" i="18"/>
  <c r="C9" i="18"/>
  <c r="X8" i="18"/>
  <c r="W8" i="18"/>
  <c r="V8" i="18"/>
  <c r="Q19" i="7" s="1"/>
  <c r="U8" i="18"/>
  <c r="T8" i="18"/>
  <c r="S8" i="18"/>
  <c r="G8" i="18"/>
  <c r="F8" i="18"/>
  <c r="E8" i="18"/>
  <c r="X132" i="17"/>
  <c r="W132" i="17"/>
  <c r="V132" i="17"/>
  <c r="C131" i="17"/>
  <c r="X130" i="17"/>
  <c r="W130" i="17"/>
  <c r="V130" i="17"/>
  <c r="G130" i="17"/>
  <c r="F130" i="17"/>
  <c r="E130" i="17"/>
  <c r="C129" i="17"/>
  <c r="X128" i="17"/>
  <c r="W128" i="17"/>
  <c r="V128" i="17"/>
  <c r="G128" i="17"/>
  <c r="F128" i="17"/>
  <c r="E128" i="17"/>
  <c r="G127" i="17"/>
  <c r="X126" i="17"/>
  <c r="W126" i="17"/>
  <c r="V126" i="17"/>
  <c r="K126" i="17"/>
  <c r="J126" i="17"/>
  <c r="I126" i="17"/>
  <c r="G126" i="17"/>
  <c r="G125" i="17"/>
  <c r="X124" i="17"/>
  <c r="W124" i="17"/>
  <c r="V124" i="17"/>
  <c r="K124" i="17"/>
  <c r="J124" i="17"/>
  <c r="I124" i="17"/>
  <c r="G124" i="17"/>
  <c r="C123" i="17"/>
  <c r="X122" i="17"/>
  <c r="W122" i="17"/>
  <c r="V122" i="17"/>
  <c r="G122" i="17"/>
  <c r="F122" i="17"/>
  <c r="E122" i="17"/>
  <c r="C121" i="17"/>
  <c r="X120" i="17"/>
  <c r="W120" i="17"/>
  <c r="V120" i="17"/>
  <c r="G120" i="17"/>
  <c r="F120" i="17"/>
  <c r="E120" i="17"/>
  <c r="K119" i="17"/>
  <c r="X118" i="17"/>
  <c r="W118" i="17"/>
  <c r="V118" i="17"/>
  <c r="O118" i="17"/>
  <c r="N118" i="17"/>
  <c r="M118" i="17"/>
  <c r="K118" i="17"/>
  <c r="K117" i="17"/>
  <c r="X116" i="17"/>
  <c r="W116" i="17"/>
  <c r="V116" i="17"/>
  <c r="O116" i="17"/>
  <c r="N116" i="17"/>
  <c r="M116" i="17"/>
  <c r="K116" i="17"/>
  <c r="C115" i="17"/>
  <c r="X114" i="17"/>
  <c r="W114" i="17"/>
  <c r="V114" i="17"/>
  <c r="G114" i="17"/>
  <c r="F114" i="17"/>
  <c r="E114" i="17"/>
  <c r="C113" i="17"/>
  <c r="X112" i="17"/>
  <c r="W112" i="17"/>
  <c r="V112" i="17"/>
  <c r="G112" i="17"/>
  <c r="F112" i="17"/>
  <c r="E112" i="17"/>
  <c r="G111" i="17"/>
  <c r="X110" i="17"/>
  <c r="W110" i="17"/>
  <c r="V110" i="17"/>
  <c r="K110" i="17"/>
  <c r="J110" i="17"/>
  <c r="I110" i="17"/>
  <c r="G110" i="17"/>
  <c r="G109" i="17"/>
  <c r="X108" i="17"/>
  <c r="W108" i="17"/>
  <c r="V108" i="17"/>
  <c r="K108" i="17"/>
  <c r="J108" i="17"/>
  <c r="I108" i="17"/>
  <c r="G108" i="17"/>
  <c r="C107" i="17"/>
  <c r="X106" i="17"/>
  <c r="W106" i="17"/>
  <c r="V106" i="17"/>
  <c r="G106" i="17"/>
  <c r="F106" i="17"/>
  <c r="E106" i="17"/>
  <c r="C105" i="17"/>
  <c r="G104" i="17"/>
  <c r="F104" i="17"/>
  <c r="E104" i="17"/>
  <c r="O103" i="17"/>
  <c r="O102" i="17"/>
  <c r="O101" i="17"/>
  <c r="O100" i="17"/>
  <c r="C99" i="17"/>
  <c r="G98" i="17"/>
  <c r="F98" i="17"/>
  <c r="E98" i="17"/>
  <c r="C97" i="17"/>
  <c r="G96" i="17"/>
  <c r="F96" i="17"/>
  <c r="E96" i="17"/>
  <c r="G95" i="17"/>
  <c r="K94" i="17"/>
  <c r="J94" i="17"/>
  <c r="I94" i="17"/>
  <c r="G94" i="17"/>
  <c r="G93" i="17"/>
  <c r="K92" i="17"/>
  <c r="J92" i="17"/>
  <c r="I92" i="17"/>
  <c r="G92" i="17"/>
  <c r="C91" i="17"/>
  <c r="G90" i="17"/>
  <c r="F90" i="17"/>
  <c r="E90" i="17"/>
  <c r="X89" i="17"/>
  <c r="W89" i="17"/>
  <c r="V89" i="17"/>
  <c r="C89" i="17"/>
  <c r="G88" i="17"/>
  <c r="F88" i="17"/>
  <c r="E88" i="17"/>
  <c r="X87" i="17"/>
  <c r="W87" i="17"/>
  <c r="V87" i="17"/>
  <c r="U87" i="17"/>
  <c r="T87" i="17"/>
  <c r="S87" i="17"/>
  <c r="K87" i="17"/>
  <c r="X86" i="17"/>
  <c r="W86" i="17"/>
  <c r="V86" i="17"/>
  <c r="U86" i="17"/>
  <c r="T86" i="17"/>
  <c r="S86" i="17"/>
  <c r="O86" i="17"/>
  <c r="N86" i="17"/>
  <c r="M86" i="17"/>
  <c r="K86" i="17"/>
  <c r="X85" i="17"/>
  <c r="W85" i="17"/>
  <c r="V85" i="17"/>
  <c r="U85" i="17"/>
  <c r="T85" i="17"/>
  <c r="S85" i="17"/>
  <c r="K85" i="17"/>
  <c r="X84" i="17"/>
  <c r="W84" i="17"/>
  <c r="V84" i="17"/>
  <c r="U84" i="17"/>
  <c r="T84" i="17"/>
  <c r="S84" i="17"/>
  <c r="O84" i="17"/>
  <c r="N84" i="17"/>
  <c r="M84" i="17"/>
  <c r="K84" i="17"/>
  <c r="X83" i="17"/>
  <c r="W83" i="17"/>
  <c r="V83" i="17"/>
  <c r="U83" i="17"/>
  <c r="T83" i="17"/>
  <c r="S83" i="17"/>
  <c r="C83" i="17"/>
  <c r="X82" i="17"/>
  <c r="W82" i="17"/>
  <c r="V82" i="17"/>
  <c r="U82" i="17"/>
  <c r="T82" i="17"/>
  <c r="S82" i="17"/>
  <c r="G82" i="17"/>
  <c r="F82" i="17"/>
  <c r="E82" i="17"/>
  <c r="X81" i="17"/>
  <c r="W81" i="17"/>
  <c r="V81" i="17"/>
  <c r="U81" i="17"/>
  <c r="T81" i="17"/>
  <c r="S81" i="17"/>
  <c r="C81" i="17"/>
  <c r="X80" i="17"/>
  <c r="W80" i="17"/>
  <c r="V80" i="17"/>
  <c r="U80" i="17"/>
  <c r="T80" i="17"/>
  <c r="S80" i="17"/>
  <c r="G80" i="17"/>
  <c r="F80" i="17"/>
  <c r="E80" i="17"/>
  <c r="X79" i="17"/>
  <c r="W79" i="17"/>
  <c r="V79" i="17"/>
  <c r="U79" i="17"/>
  <c r="T79" i="17"/>
  <c r="S79" i="17"/>
  <c r="G79" i="17"/>
  <c r="X78" i="17"/>
  <c r="W78" i="17"/>
  <c r="V78" i="17"/>
  <c r="U78" i="17"/>
  <c r="T78" i="17"/>
  <c r="S78" i="17"/>
  <c r="K78" i="17"/>
  <c r="J78" i="17"/>
  <c r="I78" i="17"/>
  <c r="G78" i="17"/>
  <c r="X77" i="17"/>
  <c r="W77" i="17"/>
  <c r="V77" i="17"/>
  <c r="U77" i="17"/>
  <c r="T77" i="17"/>
  <c r="S77" i="17"/>
  <c r="G77" i="17"/>
  <c r="X76" i="17"/>
  <c r="W76" i="17"/>
  <c r="V76" i="17"/>
  <c r="U76" i="17"/>
  <c r="T76" i="17"/>
  <c r="S76" i="17"/>
  <c r="K76" i="17"/>
  <c r="J76" i="17"/>
  <c r="I76" i="17"/>
  <c r="G76" i="17"/>
  <c r="X75" i="17"/>
  <c r="W75" i="17"/>
  <c r="V75" i="17"/>
  <c r="U75" i="17"/>
  <c r="T75" i="17"/>
  <c r="S75" i="17"/>
  <c r="C75" i="17"/>
  <c r="X74" i="17"/>
  <c r="W74" i="17"/>
  <c r="V74" i="17"/>
  <c r="U74" i="17"/>
  <c r="T74" i="17"/>
  <c r="S74" i="17"/>
  <c r="G74" i="17"/>
  <c r="F74" i="17"/>
  <c r="E74" i="17"/>
  <c r="X73" i="17"/>
  <c r="W73" i="17"/>
  <c r="V73" i="17"/>
  <c r="U73" i="17"/>
  <c r="T73" i="17"/>
  <c r="S73" i="17"/>
  <c r="C73" i="17"/>
  <c r="X72" i="17"/>
  <c r="W72" i="17"/>
  <c r="V72" i="17"/>
  <c r="U72" i="17"/>
  <c r="T72" i="17"/>
  <c r="S72" i="17"/>
  <c r="G72" i="17"/>
  <c r="F72" i="17"/>
  <c r="E72" i="17"/>
  <c r="X67" i="17"/>
  <c r="W67" i="17"/>
  <c r="V67" i="17"/>
  <c r="C66" i="17"/>
  <c r="X65" i="17"/>
  <c r="W65" i="17"/>
  <c r="V65" i="17"/>
  <c r="G65" i="17"/>
  <c r="F65" i="17"/>
  <c r="E65" i="17"/>
  <c r="C64" i="17"/>
  <c r="X63" i="17"/>
  <c r="W63" i="17"/>
  <c r="V63" i="17"/>
  <c r="G63" i="17"/>
  <c r="F63" i="17"/>
  <c r="E63" i="17"/>
  <c r="G62" i="17"/>
  <c r="X61" i="17"/>
  <c r="W61" i="17"/>
  <c r="V61" i="17"/>
  <c r="K61" i="17"/>
  <c r="J61" i="17"/>
  <c r="I61" i="17"/>
  <c r="G61" i="17"/>
  <c r="G60" i="17"/>
  <c r="X59" i="17"/>
  <c r="W59" i="17"/>
  <c r="V59" i="17"/>
  <c r="K59" i="17"/>
  <c r="J59" i="17"/>
  <c r="I59" i="17"/>
  <c r="G59" i="17"/>
  <c r="C58" i="17"/>
  <c r="X57" i="17"/>
  <c r="W57" i="17"/>
  <c r="V57" i="17"/>
  <c r="G57" i="17"/>
  <c r="F57" i="17"/>
  <c r="E57" i="17"/>
  <c r="C56" i="17"/>
  <c r="X55" i="17"/>
  <c r="W55" i="17"/>
  <c r="V55" i="17"/>
  <c r="G55" i="17"/>
  <c r="F55" i="17"/>
  <c r="K54" i="17"/>
  <c r="X53" i="17"/>
  <c r="W53" i="17"/>
  <c r="V53" i="17"/>
  <c r="O53" i="17"/>
  <c r="N53" i="17"/>
  <c r="M53" i="17"/>
  <c r="K53" i="17"/>
  <c r="K52" i="17"/>
  <c r="X51" i="17"/>
  <c r="W51" i="17"/>
  <c r="V51" i="17"/>
  <c r="O51" i="17"/>
  <c r="N51" i="17"/>
  <c r="M51" i="17"/>
  <c r="K51" i="17"/>
  <c r="C50" i="17"/>
  <c r="X49" i="17"/>
  <c r="W49" i="17"/>
  <c r="V49" i="17"/>
  <c r="G49" i="17"/>
  <c r="F49" i="17"/>
  <c r="E49" i="17"/>
  <c r="C48" i="17"/>
  <c r="X47" i="17"/>
  <c r="W47" i="17"/>
  <c r="V47" i="17"/>
  <c r="G47" i="17"/>
  <c r="F47" i="17"/>
  <c r="E47" i="17"/>
  <c r="G46" i="17"/>
  <c r="X45" i="17"/>
  <c r="W45" i="17"/>
  <c r="V45" i="17"/>
  <c r="K45" i="17"/>
  <c r="J45" i="17"/>
  <c r="I45" i="17"/>
  <c r="G45" i="17"/>
  <c r="G44" i="17"/>
  <c r="X43" i="17"/>
  <c r="W43" i="17"/>
  <c r="V43" i="17"/>
  <c r="K43" i="17"/>
  <c r="J43" i="17"/>
  <c r="I43" i="17"/>
  <c r="G43" i="17"/>
  <c r="C42" i="17"/>
  <c r="X41" i="17"/>
  <c r="W41" i="17"/>
  <c r="V41" i="17"/>
  <c r="G41" i="17"/>
  <c r="F41" i="17"/>
  <c r="E41" i="17"/>
  <c r="C40" i="17"/>
  <c r="X39" i="17"/>
  <c r="W39" i="17"/>
  <c r="V39" i="17"/>
  <c r="G39" i="17"/>
  <c r="F39" i="17"/>
  <c r="E39" i="17"/>
  <c r="O38" i="17"/>
  <c r="X37" i="17"/>
  <c r="W37" i="17"/>
  <c r="V37" i="17"/>
  <c r="O37" i="17"/>
  <c r="O36" i="17"/>
  <c r="X35" i="17"/>
  <c r="W35" i="17"/>
  <c r="V35" i="17"/>
  <c r="O35" i="17"/>
  <c r="C34" i="17"/>
  <c r="G33" i="17"/>
  <c r="F33" i="17"/>
  <c r="E33" i="17"/>
  <c r="C32" i="17"/>
  <c r="G31" i="17"/>
  <c r="F31" i="17"/>
  <c r="E31" i="17"/>
  <c r="G30" i="17"/>
  <c r="K29" i="17"/>
  <c r="J29" i="17"/>
  <c r="I29" i="17"/>
  <c r="G29" i="17"/>
  <c r="G28" i="17"/>
  <c r="K27" i="17"/>
  <c r="J27" i="17"/>
  <c r="I27" i="17"/>
  <c r="G27" i="17"/>
  <c r="C26" i="17"/>
  <c r="G25" i="17"/>
  <c r="F25" i="17"/>
  <c r="E25" i="17"/>
  <c r="C24" i="17"/>
  <c r="X23" i="17"/>
  <c r="W23" i="17"/>
  <c r="V23" i="17"/>
  <c r="U23" i="17"/>
  <c r="T23" i="17"/>
  <c r="S23" i="17"/>
  <c r="K23" i="17"/>
  <c r="G23" i="17"/>
  <c r="F23" i="17"/>
  <c r="E23" i="17"/>
  <c r="X22" i="17"/>
  <c r="W22" i="17"/>
  <c r="V22" i="17"/>
  <c r="U22" i="17"/>
  <c r="T22" i="17"/>
  <c r="S22" i="17"/>
  <c r="O22" i="17"/>
  <c r="N22" i="17"/>
  <c r="M22" i="17"/>
  <c r="K22" i="17"/>
  <c r="X21" i="17"/>
  <c r="W21" i="17"/>
  <c r="V21" i="17"/>
  <c r="U21" i="17"/>
  <c r="T21" i="17"/>
  <c r="S21" i="17"/>
  <c r="K21" i="17"/>
  <c r="X20" i="17"/>
  <c r="W20" i="17"/>
  <c r="V20" i="17"/>
  <c r="U20" i="17"/>
  <c r="T20" i="17"/>
  <c r="S20" i="17"/>
  <c r="O20" i="17"/>
  <c r="N20" i="17"/>
  <c r="M20" i="17"/>
  <c r="K20" i="17"/>
  <c r="X19" i="17"/>
  <c r="W19" i="17"/>
  <c r="V19" i="17"/>
  <c r="U19" i="17"/>
  <c r="T19" i="17"/>
  <c r="S19" i="17"/>
  <c r="C19" i="17"/>
  <c r="X18" i="17"/>
  <c r="W18" i="17"/>
  <c r="V18" i="17"/>
  <c r="U18" i="17"/>
  <c r="T18" i="17"/>
  <c r="S18" i="17"/>
  <c r="G18" i="17"/>
  <c r="F18" i="17"/>
  <c r="E18" i="17"/>
  <c r="X17" i="17"/>
  <c r="W17" i="17"/>
  <c r="V17" i="17"/>
  <c r="U17" i="17"/>
  <c r="T17" i="17"/>
  <c r="S17" i="17"/>
  <c r="C17" i="17"/>
  <c r="X16" i="17"/>
  <c r="W16" i="17"/>
  <c r="V16" i="17"/>
  <c r="U16" i="17"/>
  <c r="T16" i="17"/>
  <c r="S16" i="17"/>
  <c r="G16" i="17"/>
  <c r="F16" i="17"/>
  <c r="E16" i="17"/>
  <c r="X15" i="17"/>
  <c r="W15" i="17"/>
  <c r="V15" i="17"/>
  <c r="U15" i="17"/>
  <c r="T15" i="17"/>
  <c r="S15" i="17"/>
  <c r="G15" i="17"/>
  <c r="X14" i="17"/>
  <c r="W14" i="17"/>
  <c r="V14" i="17"/>
  <c r="U14" i="17"/>
  <c r="T14" i="17"/>
  <c r="S14" i="17"/>
  <c r="K14" i="17"/>
  <c r="J14" i="17"/>
  <c r="I14" i="17"/>
  <c r="G14" i="17"/>
  <c r="X13" i="17"/>
  <c r="W13" i="17"/>
  <c r="V13" i="17"/>
  <c r="U13" i="17"/>
  <c r="T13" i="17"/>
  <c r="S13" i="17"/>
  <c r="G13" i="17"/>
  <c r="X12" i="17"/>
  <c r="W12" i="17"/>
  <c r="V12" i="17"/>
  <c r="U12" i="17"/>
  <c r="T12" i="17"/>
  <c r="S12" i="17"/>
  <c r="K12" i="17"/>
  <c r="J12" i="17"/>
  <c r="I12" i="17"/>
  <c r="G12" i="17"/>
  <c r="X11" i="17"/>
  <c r="W11" i="17"/>
  <c r="V11" i="17"/>
  <c r="U11" i="17"/>
  <c r="T11" i="17"/>
  <c r="S11" i="17"/>
  <c r="C11" i="17"/>
  <c r="X10" i="17"/>
  <c r="W10" i="17"/>
  <c r="V10" i="17"/>
  <c r="U10" i="17"/>
  <c r="T10" i="17"/>
  <c r="S10" i="17"/>
  <c r="G10" i="17"/>
  <c r="F10" i="17"/>
  <c r="E10" i="17"/>
  <c r="X9" i="17"/>
  <c r="W9" i="17"/>
  <c r="V9" i="17"/>
  <c r="U9" i="17"/>
  <c r="T9" i="17"/>
  <c r="S9" i="17"/>
  <c r="C9" i="17"/>
  <c r="X8" i="17"/>
  <c r="W8" i="17"/>
  <c r="V8" i="17"/>
  <c r="R19" i="7" s="1"/>
  <c r="U8" i="17"/>
  <c r="T8" i="17"/>
  <c r="S8" i="17"/>
  <c r="G8" i="17"/>
  <c r="F8" i="17"/>
  <c r="E8" i="17"/>
  <c r="X133" i="16"/>
  <c r="W133" i="16"/>
  <c r="V133" i="16"/>
  <c r="C132" i="16"/>
  <c r="X131" i="16"/>
  <c r="W131" i="16"/>
  <c r="V131" i="16"/>
  <c r="G131" i="16"/>
  <c r="F131" i="16"/>
  <c r="E131" i="16"/>
  <c r="C130" i="16"/>
  <c r="X129" i="16"/>
  <c r="W129" i="16"/>
  <c r="V129" i="16"/>
  <c r="G129" i="16"/>
  <c r="F129" i="16"/>
  <c r="E129" i="16"/>
  <c r="G128" i="16"/>
  <c r="X127" i="16"/>
  <c r="W127" i="16"/>
  <c r="V127" i="16"/>
  <c r="K127" i="16"/>
  <c r="J127" i="16"/>
  <c r="I127" i="16"/>
  <c r="G127" i="16"/>
  <c r="G126" i="16"/>
  <c r="X125" i="16"/>
  <c r="W125" i="16"/>
  <c r="V125" i="16"/>
  <c r="K125" i="16"/>
  <c r="J125" i="16"/>
  <c r="I125" i="16"/>
  <c r="G125" i="16"/>
  <c r="C124" i="16"/>
  <c r="X123" i="16"/>
  <c r="W123" i="16"/>
  <c r="V123" i="16"/>
  <c r="G123" i="16"/>
  <c r="F123" i="16"/>
  <c r="E123" i="16"/>
  <c r="C122" i="16"/>
  <c r="X121" i="16"/>
  <c r="W121" i="16"/>
  <c r="V121" i="16"/>
  <c r="G121" i="16"/>
  <c r="F121" i="16"/>
  <c r="K120" i="16"/>
  <c r="X119" i="16"/>
  <c r="W119" i="16"/>
  <c r="V119" i="16"/>
  <c r="O119" i="16"/>
  <c r="N119" i="16"/>
  <c r="M119" i="16"/>
  <c r="K119" i="16"/>
  <c r="K118" i="16"/>
  <c r="X117" i="16"/>
  <c r="W117" i="16"/>
  <c r="V117" i="16"/>
  <c r="O117" i="16"/>
  <c r="N117" i="16"/>
  <c r="M117" i="16"/>
  <c r="K117" i="16"/>
  <c r="C116" i="16"/>
  <c r="X115" i="16"/>
  <c r="W115" i="16"/>
  <c r="V115" i="16"/>
  <c r="G115" i="16"/>
  <c r="F115" i="16"/>
  <c r="E115" i="16"/>
  <c r="C114" i="16"/>
  <c r="X113" i="16"/>
  <c r="W113" i="16"/>
  <c r="V113" i="16"/>
  <c r="G113" i="16"/>
  <c r="F113" i="16"/>
  <c r="E113" i="16"/>
  <c r="G112" i="16"/>
  <c r="X111" i="16"/>
  <c r="W111" i="16"/>
  <c r="V111" i="16"/>
  <c r="K111" i="16"/>
  <c r="J111" i="16"/>
  <c r="I111" i="16"/>
  <c r="G111" i="16"/>
  <c r="G110" i="16"/>
  <c r="X109" i="16"/>
  <c r="W109" i="16"/>
  <c r="V109" i="16"/>
  <c r="K109" i="16"/>
  <c r="J109" i="16"/>
  <c r="I109" i="16"/>
  <c r="G109" i="16"/>
  <c r="C108" i="16"/>
  <c r="X107" i="16"/>
  <c r="W107" i="16"/>
  <c r="V107" i="16"/>
  <c r="G107" i="16"/>
  <c r="F107" i="16"/>
  <c r="E107" i="16"/>
  <c r="C106" i="16"/>
  <c r="X105" i="16"/>
  <c r="W105" i="16"/>
  <c r="V105" i="16"/>
  <c r="G105" i="16"/>
  <c r="F105" i="16"/>
  <c r="E105" i="16"/>
  <c r="O104" i="16"/>
  <c r="O103" i="16"/>
  <c r="O102" i="16"/>
  <c r="O101" i="16"/>
  <c r="C100" i="16"/>
  <c r="G99" i="16"/>
  <c r="F99" i="16"/>
  <c r="E99" i="16"/>
  <c r="C98" i="16"/>
  <c r="G97" i="16"/>
  <c r="F97" i="16"/>
  <c r="E97" i="16"/>
  <c r="G96" i="16"/>
  <c r="K95" i="16"/>
  <c r="J95" i="16"/>
  <c r="I95" i="16"/>
  <c r="G95" i="16"/>
  <c r="G94" i="16"/>
  <c r="K93" i="16"/>
  <c r="J93" i="16"/>
  <c r="I93" i="16"/>
  <c r="G93" i="16"/>
  <c r="C92" i="16"/>
  <c r="G91" i="16"/>
  <c r="F91" i="16"/>
  <c r="E91" i="16"/>
  <c r="C90" i="16"/>
  <c r="G89" i="16"/>
  <c r="F89" i="16"/>
  <c r="E89" i="16"/>
  <c r="X88" i="16"/>
  <c r="W88" i="16"/>
  <c r="V88" i="16"/>
  <c r="U88" i="16"/>
  <c r="T88" i="16"/>
  <c r="S88" i="16"/>
  <c r="K88" i="16"/>
  <c r="X87" i="16"/>
  <c r="W87" i="16"/>
  <c r="V87" i="16"/>
  <c r="U87" i="16"/>
  <c r="T87" i="16"/>
  <c r="S87" i="16"/>
  <c r="O87" i="16"/>
  <c r="N87" i="16"/>
  <c r="M87" i="16"/>
  <c r="K87" i="16"/>
  <c r="X86" i="16"/>
  <c r="W86" i="16"/>
  <c r="V86" i="16"/>
  <c r="U86" i="16"/>
  <c r="T86" i="16"/>
  <c r="S86" i="16"/>
  <c r="K86" i="16"/>
  <c r="X85" i="16"/>
  <c r="W85" i="16"/>
  <c r="V85" i="16"/>
  <c r="U85" i="16"/>
  <c r="T85" i="16"/>
  <c r="S85" i="16"/>
  <c r="O85" i="16"/>
  <c r="N85" i="16"/>
  <c r="M85" i="16"/>
  <c r="K85" i="16"/>
  <c r="X84" i="16"/>
  <c r="W84" i="16"/>
  <c r="V84" i="16"/>
  <c r="U84" i="16"/>
  <c r="T84" i="16"/>
  <c r="S84" i="16"/>
  <c r="C84" i="16"/>
  <c r="X83" i="16"/>
  <c r="W83" i="16"/>
  <c r="V83" i="16"/>
  <c r="U83" i="16"/>
  <c r="T83" i="16"/>
  <c r="S83" i="16"/>
  <c r="G83" i="16"/>
  <c r="F83" i="16"/>
  <c r="E83" i="16"/>
  <c r="X82" i="16"/>
  <c r="W82" i="16"/>
  <c r="V82" i="16"/>
  <c r="U82" i="16"/>
  <c r="T82" i="16"/>
  <c r="S82" i="16"/>
  <c r="C82" i="16"/>
  <c r="X81" i="16"/>
  <c r="W81" i="16"/>
  <c r="V81" i="16"/>
  <c r="U81" i="16"/>
  <c r="T81" i="16"/>
  <c r="S81" i="16"/>
  <c r="G81" i="16"/>
  <c r="F81" i="16"/>
  <c r="E81" i="16"/>
  <c r="X80" i="16"/>
  <c r="W80" i="16"/>
  <c r="V80" i="16"/>
  <c r="U80" i="16"/>
  <c r="T80" i="16"/>
  <c r="S80" i="16"/>
  <c r="G80" i="16"/>
  <c r="X79" i="16"/>
  <c r="W79" i="16"/>
  <c r="V79" i="16"/>
  <c r="U79" i="16"/>
  <c r="T79" i="16"/>
  <c r="S79" i="16"/>
  <c r="K79" i="16"/>
  <c r="J79" i="16"/>
  <c r="I79" i="16"/>
  <c r="G79" i="16"/>
  <c r="X78" i="16"/>
  <c r="W78" i="16"/>
  <c r="V78" i="16"/>
  <c r="U78" i="16"/>
  <c r="T78" i="16"/>
  <c r="S78" i="16"/>
  <c r="G78" i="16"/>
  <c r="X77" i="16"/>
  <c r="W77" i="16"/>
  <c r="V77" i="16"/>
  <c r="U77" i="16"/>
  <c r="T77" i="16"/>
  <c r="S77" i="16"/>
  <c r="K77" i="16"/>
  <c r="J77" i="16"/>
  <c r="I77" i="16"/>
  <c r="G77" i="16"/>
  <c r="X76" i="16"/>
  <c r="W76" i="16"/>
  <c r="V76" i="16"/>
  <c r="U76" i="16"/>
  <c r="T76" i="16"/>
  <c r="S76" i="16"/>
  <c r="C76" i="16"/>
  <c r="X75" i="16"/>
  <c r="W75" i="16"/>
  <c r="V75" i="16"/>
  <c r="U75" i="16"/>
  <c r="T75" i="16"/>
  <c r="S75" i="16"/>
  <c r="G75" i="16"/>
  <c r="F75" i="16"/>
  <c r="E75" i="16"/>
  <c r="X74" i="16"/>
  <c r="W74" i="16"/>
  <c r="V74" i="16"/>
  <c r="U74" i="16"/>
  <c r="T74" i="16"/>
  <c r="S74" i="16"/>
  <c r="C74" i="16"/>
  <c r="X73" i="16"/>
  <c r="W73" i="16"/>
  <c r="V73" i="16"/>
  <c r="U73" i="16"/>
  <c r="T73" i="16"/>
  <c r="S73" i="16"/>
  <c r="G73" i="16"/>
  <c r="F73" i="16"/>
  <c r="E73" i="16"/>
  <c r="X68" i="16"/>
  <c r="W68" i="16"/>
  <c r="V68" i="16"/>
  <c r="C67" i="16"/>
  <c r="X66" i="16"/>
  <c r="W66" i="16"/>
  <c r="V66" i="16"/>
  <c r="G66" i="16"/>
  <c r="F66" i="16"/>
  <c r="E66" i="16"/>
  <c r="C65" i="16"/>
  <c r="X64" i="16"/>
  <c r="W64" i="16"/>
  <c r="V64" i="16"/>
  <c r="G64" i="16"/>
  <c r="F64" i="16"/>
  <c r="E64" i="16"/>
  <c r="G63" i="16"/>
  <c r="X62" i="16"/>
  <c r="W62" i="16"/>
  <c r="V62" i="16"/>
  <c r="K62" i="16"/>
  <c r="J62" i="16"/>
  <c r="I62" i="16"/>
  <c r="G62" i="16"/>
  <c r="G61" i="16"/>
  <c r="X60" i="16"/>
  <c r="W60" i="16"/>
  <c r="V60" i="16"/>
  <c r="K60" i="16"/>
  <c r="J60" i="16"/>
  <c r="I60" i="16"/>
  <c r="G60" i="16"/>
  <c r="C59" i="16"/>
  <c r="X58" i="16"/>
  <c r="W58" i="16"/>
  <c r="V58" i="16"/>
  <c r="G58" i="16"/>
  <c r="F58" i="16"/>
  <c r="E58" i="16"/>
  <c r="C57" i="16"/>
  <c r="X56" i="16"/>
  <c r="W56" i="16"/>
  <c r="V56" i="16"/>
  <c r="G56" i="16"/>
  <c r="F56" i="16"/>
  <c r="K55" i="16"/>
  <c r="X54" i="16"/>
  <c r="W54" i="16"/>
  <c r="V54" i="16"/>
  <c r="O54" i="16"/>
  <c r="N54" i="16"/>
  <c r="M54" i="16"/>
  <c r="K54" i="16"/>
  <c r="K53" i="16"/>
  <c r="X52" i="16"/>
  <c r="W52" i="16"/>
  <c r="V52" i="16"/>
  <c r="O52" i="16"/>
  <c r="N52" i="16"/>
  <c r="M52" i="16"/>
  <c r="K52" i="16"/>
  <c r="C51" i="16"/>
  <c r="X50" i="16"/>
  <c r="W50" i="16"/>
  <c r="V50" i="16"/>
  <c r="G50" i="16"/>
  <c r="F50" i="16"/>
  <c r="E50" i="16"/>
  <c r="C49" i="16"/>
  <c r="X48" i="16"/>
  <c r="W48" i="16"/>
  <c r="V48" i="16"/>
  <c r="G48" i="16"/>
  <c r="F48" i="16"/>
  <c r="E48" i="16"/>
  <c r="G47" i="16"/>
  <c r="X46" i="16"/>
  <c r="W46" i="16"/>
  <c r="V46" i="16"/>
  <c r="K46" i="16"/>
  <c r="J46" i="16"/>
  <c r="I46" i="16"/>
  <c r="G46" i="16"/>
  <c r="G45" i="16"/>
  <c r="X44" i="16"/>
  <c r="W44" i="16"/>
  <c r="V44" i="16"/>
  <c r="K44" i="16"/>
  <c r="J44" i="16"/>
  <c r="I44" i="16"/>
  <c r="G44" i="16"/>
  <c r="C43" i="16"/>
  <c r="X42" i="16"/>
  <c r="W42" i="16"/>
  <c r="V42" i="16"/>
  <c r="G42" i="16"/>
  <c r="F42" i="16"/>
  <c r="E42" i="16"/>
  <c r="C41" i="16"/>
  <c r="X40" i="16"/>
  <c r="W40" i="16"/>
  <c r="V40" i="16"/>
  <c r="G40" i="16"/>
  <c r="F40" i="16"/>
  <c r="E40" i="16"/>
  <c r="O39" i="16"/>
  <c r="O38" i="16"/>
  <c r="O37" i="16"/>
  <c r="O36" i="16"/>
  <c r="C35" i="16"/>
  <c r="G34" i="16"/>
  <c r="F34" i="16"/>
  <c r="E34" i="16"/>
  <c r="C33" i="16"/>
  <c r="G32" i="16"/>
  <c r="F32" i="16"/>
  <c r="E32" i="16"/>
  <c r="G31" i="16"/>
  <c r="K30" i="16"/>
  <c r="J30" i="16"/>
  <c r="I30" i="16"/>
  <c r="G30" i="16"/>
  <c r="G29" i="16"/>
  <c r="K28" i="16"/>
  <c r="J28" i="16"/>
  <c r="I28" i="16"/>
  <c r="G28" i="16"/>
  <c r="C27" i="16"/>
  <c r="G26" i="16"/>
  <c r="F26" i="16"/>
  <c r="E26" i="16"/>
  <c r="C25" i="16"/>
  <c r="G24" i="16"/>
  <c r="F24" i="16"/>
  <c r="E24" i="16"/>
  <c r="X23" i="16"/>
  <c r="W23" i="16"/>
  <c r="V23" i="16"/>
  <c r="U23" i="16"/>
  <c r="T23" i="16"/>
  <c r="S23" i="16"/>
  <c r="K23" i="16"/>
  <c r="X22" i="16"/>
  <c r="W22" i="16"/>
  <c r="V22" i="16"/>
  <c r="U22" i="16"/>
  <c r="T22" i="16"/>
  <c r="S22" i="16"/>
  <c r="O22" i="16"/>
  <c r="N22" i="16"/>
  <c r="M22" i="16"/>
  <c r="K22" i="16"/>
  <c r="X21" i="16"/>
  <c r="W21" i="16"/>
  <c r="V21" i="16"/>
  <c r="U21" i="16"/>
  <c r="T21" i="16"/>
  <c r="S21" i="16"/>
  <c r="K21" i="16"/>
  <c r="X20" i="16"/>
  <c r="W20" i="16"/>
  <c r="V20" i="16"/>
  <c r="U20" i="16"/>
  <c r="T20" i="16"/>
  <c r="S20" i="16"/>
  <c r="O20" i="16"/>
  <c r="N20" i="16"/>
  <c r="M20" i="16"/>
  <c r="K20" i="16"/>
  <c r="X19" i="16"/>
  <c r="W19" i="16"/>
  <c r="V19" i="16"/>
  <c r="U19" i="16"/>
  <c r="T19" i="16"/>
  <c r="S19" i="16"/>
  <c r="C19" i="16"/>
  <c r="X18" i="16"/>
  <c r="W18" i="16"/>
  <c r="V18" i="16"/>
  <c r="U18" i="16"/>
  <c r="T18" i="16"/>
  <c r="S18" i="16"/>
  <c r="G18" i="16"/>
  <c r="F18" i="16"/>
  <c r="E18" i="16"/>
  <c r="X17" i="16"/>
  <c r="W17" i="16"/>
  <c r="V17" i="16"/>
  <c r="U17" i="16"/>
  <c r="T17" i="16"/>
  <c r="S17" i="16"/>
  <c r="C17" i="16"/>
  <c r="X16" i="16"/>
  <c r="W16" i="16"/>
  <c r="V16" i="16"/>
  <c r="U16" i="16"/>
  <c r="T16" i="16"/>
  <c r="S16" i="16"/>
  <c r="G16" i="16"/>
  <c r="F16" i="16"/>
  <c r="E16" i="16"/>
  <c r="X15" i="16"/>
  <c r="W15" i="16"/>
  <c r="V15" i="16"/>
  <c r="U15" i="16"/>
  <c r="T15" i="16"/>
  <c r="S15" i="16"/>
  <c r="G15" i="16"/>
  <c r="X14" i="16"/>
  <c r="W14" i="16"/>
  <c r="V14" i="16"/>
  <c r="U14" i="16"/>
  <c r="T14" i="16"/>
  <c r="S14" i="16"/>
  <c r="K14" i="16"/>
  <c r="J14" i="16"/>
  <c r="I14" i="16"/>
  <c r="G14" i="16"/>
  <c r="X13" i="16"/>
  <c r="W13" i="16"/>
  <c r="V13" i="16"/>
  <c r="U13" i="16"/>
  <c r="T13" i="16"/>
  <c r="S13" i="16"/>
  <c r="G13" i="16"/>
  <c r="X12" i="16"/>
  <c r="W12" i="16"/>
  <c r="V12" i="16"/>
  <c r="U12" i="16"/>
  <c r="T12" i="16"/>
  <c r="S12" i="16"/>
  <c r="K12" i="16"/>
  <c r="J12" i="16"/>
  <c r="I12" i="16"/>
  <c r="G12" i="16"/>
  <c r="X11" i="16"/>
  <c r="W11" i="16"/>
  <c r="V11" i="16"/>
  <c r="U11" i="16"/>
  <c r="T11" i="16"/>
  <c r="S11" i="16"/>
  <c r="C11" i="16"/>
  <c r="X10" i="16"/>
  <c r="W10" i="16"/>
  <c r="V10" i="16"/>
  <c r="U10" i="16"/>
  <c r="T10" i="16"/>
  <c r="S10" i="16"/>
  <c r="G10" i="16"/>
  <c r="F10" i="16"/>
  <c r="E10" i="16"/>
  <c r="X9" i="16"/>
  <c r="W9" i="16"/>
  <c r="V9" i="16"/>
  <c r="U9" i="16"/>
  <c r="T9" i="16"/>
  <c r="S9" i="16"/>
  <c r="C9" i="16"/>
  <c r="X8" i="16"/>
  <c r="W8" i="16"/>
  <c r="V8" i="16"/>
  <c r="J19" i="7" s="1"/>
  <c r="U8" i="16"/>
  <c r="T8" i="16"/>
  <c r="S8" i="16"/>
  <c r="G8" i="16"/>
  <c r="F8" i="16"/>
  <c r="E8" i="16"/>
  <c r="X132" i="15"/>
  <c r="W132" i="15"/>
  <c r="V132" i="15"/>
  <c r="C131" i="15"/>
  <c r="X130" i="15"/>
  <c r="W130" i="15"/>
  <c r="V130" i="15"/>
  <c r="G130" i="15"/>
  <c r="F130" i="15"/>
  <c r="E130" i="15"/>
  <c r="C129" i="15"/>
  <c r="X128" i="15"/>
  <c r="W128" i="15"/>
  <c r="V128" i="15"/>
  <c r="G128" i="15"/>
  <c r="F128" i="15"/>
  <c r="E128" i="15"/>
  <c r="G127" i="15"/>
  <c r="X126" i="15"/>
  <c r="W126" i="15"/>
  <c r="V126" i="15"/>
  <c r="K126" i="15"/>
  <c r="J126" i="15"/>
  <c r="I126" i="15"/>
  <c r="G126" i="15"/>
  <c r="G125" i="15"/>
  <c r="X124" i="15"/>
  <c r="W124" i="15"/>
  <c r="V124" i="15"/>
  <c r="K124" i="15"/>
  <c r="J124" i="15"/>
  <c r="I124" i="15"/>
  <c r="G124" i="15"/>
  <c r="C123" i="15"/>
  <c r="X122" i="15"/>
  <c r="W122" i="15"/>
  <c r="V122" i="15"/>
  <c r="G122" i="15"/>
  <c r="F122" i="15"/>
  <c r="E122" i="15"/>
  <c r="C121" i="15"/>
  <c r="X120" i="15"/>
  <c r="W120" i="15"/>
  <c r="V120" i="15"/>
  <c r="G120" i="15"/>
  <c r="F120" i="15"/>
  <c r="E120" i="15"/>
  <c r="K119" i="15"/>
  <c r="X118" i="15"/>
  <c r="W118" i="15"/>
  <c r="V118" i="15"/>
  <c r="O118" i="15"/>
  <c r="N118" i="15"/>
  <c r="M118" i="15"/>
  <c r="K118" i="15"/>
  <c r="K117" i="15"/>
  <c r="X116" i="15"/>
  <c r="W116" i="15"/>
  <c r="V116" i="15"/>
  <c r="O116" i="15"/>
  <c r="N116" i="15"/>
  <c r="M116" i="15"/>
  <c r="K116" i="15"/>
  <c r="C115" i="15"/>
  <c r="X114" i="15"/>
  <c r="W114" i="15"/>
  <c r="V114" i="15"/>
  <c r="G114" i="15"/>
  <c r="F114" i="15"/>
  <c r="E114" i="15"/>
  <c r="C113" i="15"/>
  <c r="X112" i="15"/>
  <c r="W112" i="15"/>
  <c r="V112" i="15"/>
  <c r="G112" i="15"/>
  <c r="F112" i="15"/>
  <c r="E112" i="15"/>
  <c r="G111" i="15"/>
  <c r="X110" i="15"/>
  <c r="W110" i="15"/>
  <c r="V110" i="15"/>
  <c r="K110" i="15"/>
  <c r="J110" i="15"/>
  <c r="I110" i="15"/>
  <c r="G110" i="15"/>
  <c r="G109" i="15"/>
  <c r="X108" i="15"/>
  <c r="W108" i="15"/>
  <c r="V108" i="15"/>
  <c r="K108" i="15"/>
  <c r="J108" i="15"/>
  <c r="I108" i="15"/>
  <c r="G108" i="15"/>
  <c r="C107" i="15"/>
  <c r="X106" i="15"/>
  <c r="W106" i="15"/>
  <c r="V106" i="15"/>
  <c r="G106" i="15"/>
  <c r="F106" i="15"/>
  <c r="E106" i="15"/>
  <c r="C105" i="15"/>
  <c r="G104" i="15"/>
  <c r="F104" i="15"/>
  <c r="E104" i="15"/>
  <c r="O103" i="15"/>
  <c r="O102" i="15"/>
  <c r="O101" i="15"/>
  <c r="O100" i="15"/>
  <c r="C99" i="15"/>
  <c r="G98" i="15"/>
  <c r="F98" i="15"/>
  <c r="E98" i="15"/>
  <c r="C97" i="15"/>
  <c r="G96" i="15"/>
  <c r="F96" i="15"/>
  <c r="E96" i="15"/>
  <c r="G95" i="15"/>
  <c r="K94" i="15"/>
  <c r="J94" i="15"/>
  <c r="I94" i="15"/>
  <c r="G94" i="15"/>
  <c r="G93" i="15"/>
  <c r="K92" i="15"/>
  <c r="J92" i="15"/>
  <c r="I92" i="15"/>
  <c r="G92" i="15"/>
  <c r="C91" i="15"/>
  <c r="G90" i="15"/>
  <c r="F90" i="15"/>
  <c r="E90" i="15"/>
  <c r="X89" i="15"/>
  <c r="W89" i="15"/>
  <c r="V89" i="15"/>
  <c r="C89" i="15"/>
  <c r="G88" i="15"/>
  <c r="F88" i="15"/>
  <c r="E88" i="15"/>
  <c r="X87" i="15"/>
  <c r="W87" i="15"/>
  <c r="V87" i="15"/>
  <c r="U87" i="15"/>
  <c r="T87" i="15"/>
  <c r="S87" i="15"/>
  <c r="K87" i="15"/>
  <c r="X86" i="15"/>
  <c r="W86" i="15"/>
  <c r="V86" i="15"/>
  <c r="U86" i="15"/>
  <c r="T86" i="15"/>
  <c r="S86" i="15"/>
  <c r="O86" i="15"/>
  <c r="N86" i="15"/>
  <c r="M86" i="15"/>
  <c r="K86" i="15"/>
  <c r="X85" i="15"/>
  <c r="W85" i="15"/>
  <c r="V85" i="15"/>
  <c r="U85" i="15"/>
  <c r="T85" i="15"/>
  <c r="S85" i="15"/>
  <c r="K85" i="15"/>
  <c r="X84" i="15"/>
  <c r="W84" i="15"/>
  <c r="V84" i="15"/>
  <c r="U84" i="15"/>
  <c r="T84" i="15"/>
  <c r="S84" i="15"/>
  <c r="O84" i="15"/>
  <c r="N84" i="15"/>
  <c r="M84" i="15"/>
  <c r="K84" i="15"/>
  <c r="X83" i="15"/>
  <c r="W83" i="15"/>
  <c r="V83" i="15"/>
  <c r="U83" i="15"/>
  <c r="T83" i="15"/>
  <c r="S83" i="15"/>
  <c r="C83" i="15"/>
  <c r="X82" i="15"/>
  <c r="W82" i="15"/>
  <c r="V82" i="15"/>
  <c r="U82" i="15"/>
  <c r="T82" i="15"/>
  <c r="S82" i="15"/>
  <c r="G82" i="15"/>
  <c r="F82" i="15"/>
  <c r="E82" i="15"/>
  <c r="X81" i="15"/>
  <c r="W81" i="15"/>
  <c r="V81" i="15"/>
  <c r="U81" i="15"/>
  <c r="T81" i="15"/>
  <c r="S81" i="15"/>
  <c r="C81" i="15"/>
  <c r="X80" i="15"/>
  <c r="W80" i="15"/>
  <c r="V80" i="15"/>
  <c r="U80" i="15"/>
  <c r="T80" i="15"/>
  <c r="S80" i="15"/>
  <c r="G80" i="15"/>
  <c r="F80" i="15"/>
  <c r="E80" i="15"/>
  <c r="X79" i="15"/>
  <c r="W79" i="15"/>
  <c r="V79" i="15"/>
  <c r="U79" i="15"/>
  <c r="T79" i="15"/>
  <c r="S79" i="15"/>
  <c r="G79" i="15"/>
  <c r="X78" i="15"/>
  <c r="W78" i="15"/>
  <c r="V78" i="15"/>
  <c r="U78" i="15"/>
  <c r="T78" i="15"/>
  <c r="S78" i="15"/>
  <c r="K78" i="15"/>
  <c r="J78" i="15"/>
  <c r="I78" i="15"/>
  <c r="G78" i="15"/>
  <c r="X77" i="15"/>
  <c r="W77" i="15"/>
  <c r="V77" i="15"/>
  <c r="U77" i="15"/>
  <c r="T77" i="15"/>
  <c r="S77" i="15"/>
  <c r="G77" i="15"/>
  <c r="X76" i="15"/>
  <c r="W76" i="15"/>
  <c r="V76" i="15"/>
  <c r="U76" i="15"/>
  <c r="T76" i="15"/>
  <c r="S76" i="15"/>
  <c r="K76" i="15"/>
  <c r="J76" i="15"/>
  <c r="I76" i="15"/>
  <c r="G76" i="15"/>
  <c r="X75" i="15"/>
  <c r="W75" i="15"/>
  <c r="V75" i="15"/>
  <c r="U75" i="15"/>
  <c r="T75" i="15"/>
  <c r="S75" i="15"/>
  <c r="C75" i="15"/>
  <c r="X74" i="15"/>
  <c r="W74" i="15"/>
  <c r="V74" i="15"/>
  <c r="U74" i="15"/>
  <c r="T74" i="15"/>
  <c r="S74" i="15"/>
  <c r="G74" i="15"/>
  <c r="F74" i="15"/>
  <c r="E74" i="15"/>
  <c r="X73" i="15"/>
  <c r="W73" i="15"/>
  <c r="V73" i="15"/>
  <c r="U73" i="15"/>
  <c r="T73" i="15"/>
  <c r="S73" i="15"/>
  <c r="C73" i="15"/>
  <c r="X72" i="15"/>
  <c r="W72" i="15"/>
  <c r="V72" i="15"/>
  <c r="U72" i="15"/>
  <c r="T72" i="15"/>
  <c r="S72" i="15"/>
  <c r="G72" i="15"/>
  <c r="F72" i="15"/>
  <c r="E72" i="15"/>
  <c r="X67" i="15"/>
  <c r="W67" i="15"/>
  <c r="V67" i="15"/>
  <c r="C66" i="15"/>
  <c r="X65" i="15"/>
  <c r="W65" i="15"/>
  <c r="V65" i="15"/>
  <c r="G65" i="15"/>
  <c r="F65" i="15"/>
  <c r="E65" i="15"/>
  <c r="C64" i="15"/>
  <c r="X63" i="15"/>
  <c r="W63" i="15"/>
  <c r="V63" i="15"/>
  <c r="G63" i="15"/>
  <c r="F63" i="15"/>
  <c r="E63" i="15"/>
  <c r="G62" i="15"/>
  <c r="X61" i="15"/>
  <c r="W61" i="15"/>
  <c r="V61" i="15"/>
  <c r="K61" i="15"/>
  <c r="J61" i="15"/>
  <c r="I61" i="15"/>
  <c r="G61" i="15"/>
  <c r="G60" i="15"/>
  <c r="X59" i="15"/>
  <c r="W59" i="15"/>
  <c r="V59" i="15"/>
  <c r="K59" i="15"/>
  <c r="J59" i="15"/>
  <c r="I59" i="15"/>
  <c r="G59" i="15"/>
  <c r="C58" i="15"/>
  <c r="X57" i="15"/>
  <c r="W57" i="15"/>
  <c r="V57" i="15"/>
  <c r="G57" i="15"/>
  <c r="F57" i="15"/>
  <c r="E57" i="15"/>
  <c r="C56" i="15"/>
  <c r="X55" i="15"/>
  <c r="W55" i="15"/>
  <c r="V55" i="15"/>
  <c r="G55" i="15"/>
  <c r="F55" i="15"/>
  <c r="K54" i="15"/>
  <c r="X53" i="15"/>
  <c r="W53" i="15"/>
  <c r="V53" i="15"/>
  <c r="O53" i="15"/>
  <c r="N53" i="15"/>
  <c r="M53" i="15"/>
  <c r="K53" i="15"/>
  <c r="K52" i="15"/>
  <c r="X51" i="15"/>
  <c r="W51" i="15"/>
  <c r="V51" i="15"/>
  <c r="O51" i="15"/>
  <c r="N51" i="15"/>
  <c r="M51" i="15"/>
  <c r="K51" i="15"/>
  <c r="C50" i="15"/>
  <c r="X49" i="15"/>
  <c r="W49" i="15"/>
  <c r="V49" i="15"/>
  <c r="G49" i="15"/>
  <c r="F49" i="15"/>
  <c r="E49" i="15"/>
  <c r="C48" i="15"/>
  <c r="X47" i="15"/>
  <c r="W47" i="15"/>
  <c r="V47" i="15"/>
  <c r="G47" i="15"/>
  <c r="F47" i="15"/>
  <c r="E47" i="15"/>
  <c r="G46" i="15"/>
  <c r="X45" i="15"/>
  <c r="W45" i="15"/>
  <c r="V45" i="15"/>
  <c r="K45" i="15"/>
  <c r="J45" i="15"/>
  <c r="I45" i="15"/>
  <c r="G45" i="15"/>
  <c r="G44" i="15"/>
  <c r="X43" i="15"/>
  <c r="W43" i="15"/>
  <c r="V43" i="15"/>
  <c r="K43" i="15"/>
  <c r="J43" i="15"/>
  <c r="I43" i="15"/>
  <c r="G43" i="15"/>
  <c r="C42" i="15"/>
  <c r="X41" i="15"/>
  <c r="W41" i="15"/>
  <c r="V41" i="15"/>
  <c r="G41" i="15"/>
  <c r="F41" i="15"/>
  <c r="E41" i="15"/>
  <c r="C40" i="15"/>
  <c r="X39" i="15"/>
  <c r="W39" i="15"/>
  <c r="V39" i="15"/>
  <c r="G39" i="15"/>
  <c r="F39" i="15"/>
  <c r="E39" i="15"/>
  <c r="O38" i="15"/>
  <c r="X37" i="15"/>
  <c r="W37" i="15"/>
  <c r="V37" i="15"/>
  <c r="O37" i="15"/>
  <c r="O36" i="15"/>
  <c r="X35" i="15"/>
  <c r="W35" i="15"/>
  <c r="V35" i="15"/>
  <c r="O35" i="15"/>
  <c r="C34" i="15"/>
  <c r="G33" i="15"/>
  <c r="F33" i="15"/>
  <c r="E33" i="15"/>
  <c r="C32" i="15"/>
  <c r="G31" i="15"/>
  <c r="F31" i="15"/>
  <c r="E31" i="15"/>
  <c r="G30" i="15"/>
  <c r="K29" i="15"/>
  <c r="J29" i="15"/>
  <c r="I29" i="15"/>
  <c r="G29" i="15"/>
  <c r="G28" i="15"/>
  <c r="K27" i="15"/>
  <c r="J27" i="15"/>
  <c r="I27" i="15"/>
  <c r="G27" i="15"/>
  <c r="C26" i="15"/>
  <c r="G25" i="15"/>
  <c r="F25" i="15"/>
  <c r="E25" i="15"/>
  <c r="C24" i="15"/>
  <c r="X23" i="15"/>
  <c r="W23" i="15"/>
  <c r="V23" i="15"/>
  <c r="U23" i="15"/>
  <c r="T23" i="15"/>
  <c r="S23" i="15"/>
  <c r="K23" i="15"/>
  <c r="G23" i="15"/>
  <c r="F23" i="15"/>
  <c r="E23" i="15"/>
  <c r="X22" i="15"/>
  <c r="W22" i="15"/>
  <c r="V22" i="15"/>
  <c r="U22" i="15"/>
  <c r="T22" i="15"/>
  <c r="S22" i="15"/>
  <c r="O22" i="15"/>
  <c r="N22" i="15"/>
  <c r="M22" i="15"/>
  <c r="K22" i="15"/>
  <c r="X21" i="15"/>
  <c r="W21" i="15"/>
  <c r="V21" i="15"/>
  <c r="U21" i="15"/>
  <c r="T21" i="15"/>
  <c r="S21" i="15"/>
  <c r="K21" i="15"/>
  <c r="X20" i="15"/>
  <c r="W20" i="15"/>
  <c r="V20" i="15"/>
  <c r="U20" i="15"/>
  <c r="T20" i="15"/>
  <c r="S20" i="15"/>
  <c r="O20" i="15"/>
  <c r="N20" i="15"/>
  <c r="M20" i="15"/>
  <c r="K20" i="15"/>
  <c r="X19" i="15"/>
  <c r="W19" i="15"/>
  <c r="V19" i="15"/>
  <c r="U19" i="15"/>
  <c r="T19" i="15"/>
  <c r="S19" i="15"/>
  <c r="C19" i="15"/>
  <c r="X18" i="15"/>
  <c r="W18" i="15"/>
  <c r="V18" i="15"/>
  <c r="U18" i="15"/>
  <c r="T18" i="15"/>
  <c r="S18" i="15"/>
  <c r="G18" i="15"/>
  <c r="F18" i="15"/>
  <c r="E18" i="15"/>
  <c r="X17" i="15"/>
  <c r="W17" i="15"/>
  <c r="V17" i="15"/>
  <c r="U17" i="15"/>
  <c r="T17" i="15"/>
  <c r="S17" i="15"/>
  <c r="C17" i="15"/>
  <c r="X16" i="15"/>
  <c r="W16" i="15"/>
  <c r="V16" i="15"/>
  <c r="U16" i="15"/>
  <c r="T16" i="15"/>
  <c r="S16" i="15"/>
  <c r="G16" i="15"/>
  <c r="F16" i="15"/>
  <c r="E16" i="15"/>
  <c r="X15" i="15"/>
  <c r="W15" i="15"/>
  <c r="V15" i="15"/>
  <c r="U15" i="15"/>
  <c r="T15" i="15"/>
  <c r="S15" i="15"/>
  <c r="G15" i="15"/>
  <c r="X14" i="15"/>
  <c r="W14" i="15"/>
  <c r="V14" i="15"/>
  <c r="U14" i="15"/>
  <c r="T14" i="15"/>
  <c r="S14" i="15"/>
  <c r="K14" i="15"/>
  <c r="J14" i="15"/>
  <c r="I14" i="15"/>
  <c r="G14" i="15"/>
  <c r="X13" i="15"/>
  <c r="W13" i="15"/>
  <c r="V13" i="15"/>
  <c r="U13" i="15"/>
  <c r="T13" i="15"/>
  <c r="S13" i="15"/>
  <c r="G13" i="15"/>
  <c r="X12" i="15"/>
  <c r="W12" i="15"/>
  <c r="V12" i="15"/>
  <c r="U12" i="15"/>
  <c r="T12" i="15"/>
  <c r="S12" i="15"/>
  <c r="K12" i="15"/>
  <c r="J12" i="15"/>
  <c r="I12" i="15"/>
  <c r="G12" i="15"/>
  <c r="X11" i="15"/>
  <c r="W11" i="15"/>
  <c r="V11" i="15"/>
  <c r="U11" i="15"/>
  <c r="T11" i="15"/>
  <c r="S11" i="15"/>
  <c r="C11" i="15"/>
  <c r="X10" i="15"/>
  <c r="W10" i="15"/>
  <c r="V10" i="15"/>
  <c r="U10" i="15"/>
  <c r="T10" i="15"/>
  <c r="S10" i="15"/>
  <c r="G10" i="15"/>
  <c r="F10" i="15"/>
  <c r="E10" i="15"/>
  <c r="X9" i="15"/>
  <c r="W9" i="15"/>
  <c r="V9" i="15"/>
  <c r="U9" i="15"/>
  <c r="T9" i="15"/>
  <c r="S9" i="15"/>
  <c r="C9" i="15"/>
  <c r="X8" i="15"/>
  <c r="W8" i="15"/>
  <c r="V8" i="15"/>
  <c r="K19" i="7" s="1"/>
  <c r="U8" i="15"/>
  <c r="T8" i="15"/>
  <c r="S8" i="15"/>
  <c r="G8" i="15"/>
  <c r="F8" i="15"/>
  <c r="E8" i="15"/>
  <c r="X133" i="10"/>
  <c r="W133" i="10"/>
  <c r="V133" i="10"/>
  <c r="C132" i="10"/>
  <c r="X131" i="10"/>
  <c r="W131" i="10"/>
  <c r="V131" i="10"/>
  <c r="G131" i="10"/>
  <c r="F131" i="10"/>
  <c r="E131" i="10"/>
  <c r="C130" i="10"/>
  <c r="X129" i="10"/>
  <c r="W129" i="10"/>
  <c r="V129" i="10"/>
  <c r="G129" i="10"/>
  <c r="F129" i="10"/>
  <c r="E129" i="10"/>
  <c r="G128" i="10"/>
  <c r="X127" i="10"/>
  <c r="W127" i="10"/>
  <c r="V127" i="10"/>
  <c r="K127" i="10"/>
  <c r="J127" i="10"/>
  <c r="I127" i="10"/>
  <c r="G127" i="10"/>
  <c r="G126" i="10"/>
  <c r="X125" i="10"/>
  <c r="W125" i="10"/>
  <c r="V125" i="10"/>
  <c r="K125" i="10"/>
  <c r="J125" i="10"/>
  <c r="I125" i="10"/>
  <c r="G125" i="10"/>
  <c r="C124" i="10"/>
  <c r="X123" i="10"/>
  <c r="W123" i="10"/>
  <c r="V123" i="10"/>
  <c r="G123" i="10"/>
  <c r="F123" i="10"/>
  <c r="E123" i="10"/>
  <c r="C122" i="10"/>
  <c r="X121" i="10"/>
  <c r="W121" i="10"/>
  <c r="V121" i="10"/>
  <c r="G121" i="10"/>
  <c r="F121" i="10"/>
  <c r="K120" i="10"/>
  <c r="X119" i="10"/>
  <c r="W119" i="10"/>
  <c r="V119" i="10"/>
  <c r="O119" i="10"/>
  <c r="N119" i="10"/>
  <c r="M119" i="10"/>
  <c r="K119" i="10"/>
  <c r="K118" i="10"/>
  <c r="X117" i="10"/>
  <c r="W117" i="10"/>
  <c r="V117" i="10"/>
  <c r="O117" i="10"/>
  <c r="N117" i="10"/>
  <c r="M117" i="10"/>
  <c r="K117" i="10"/>
  <c r="C116" i="10"/>
  <c r="X115" i="10"/>
  <c r="W115" i="10"/>
  <c r="V115" i="10"/>
  <c r="G115" i="10"/>
  <c r="F115" i="10"/>
  <c r="E115" i="10"/>
  <c r="C114" i="10"/>
  <c r="X113" i="10"/>
  <c r="W113" i="10"/>
  <c r="V113" i="10"/>
  <c r="G113" i="10"/>
  <c r="F113" i="10"/>
  <c r="E113" i="10"/>
  <c r="G112" i="10"/>
  <c r="X111" i="10"/>
  <c r="W111" i="10"/>
  <c r="V111" i="10"/>
  <c r="K111" i="10"/>
  <c r="J111" i="10"/>
  <c r="I111" i="10"/>
  <c r="G111" i="10"/>
  <c r="G110" i="10"/>
  <c r="X109" i="10"/>
  <c r="W109" i="10"/>
  <c r="V109" i="10"/>
  <c r="K109" i="10"/>
  <c r="J109" i="10"/>
  <c r="I109" i="10"/>
  <c r="G109" i="10"/>
  <c r="C108" i="10"/>
  <c r="X107" i="10"/>
  <c r="W107" i="10"/>
  <c r="V107" i="10"/>
  <c r="G107" i="10"/>
  <c r="F107" i="10"/>
  <c r="E107" i="10"/>
  <c r="C106" i="10"/>
  <c r="X105" i="10"/>
  <c r="W105" i="10"/>
  <c r="V105" i="10"/>
  <c r="G105" i="10"/>
  <c r="F105" i="10"/>
  <c r="E105" i="10"/>
  <c r="O104" i="10"/>
  <c r="O103" i="10"/>
  <c r="O102" i="10"/>
  <c r="O101" i="10"/>
  <c r="C100" i="10"/>
  <c r="G99" i="10"/>
  <c r="F99" i="10"/>
  <c r="E99" i="10"/>
  <c r="C98" i="10"/>
  <c r="G97" i="10"/>
  <c r="F97" i="10"/>
  <c r="E97" i="10"/>
  <c r="G96" i="10"/>
  <c r="K95" i="10"/>
  <c r="J95" i="10"/>
  <c r="I95" i="10"/>
  <c r="G95" i="10"/>
  <c r="G94" i="10"/>
  <c r="K93" i="10"/>
  <c r="J93" i="10"/>
  <c r="I93" i="10"/>
  <c r="G93" i="10"/>
  <c r="C92" i="10"/>
  <c r="G91" i="10"/>
  <c r="F91" i="10"/>
  <c r="E91" i="10"/>
  <c r="C90" i="10"/>
  <c r="G89" i="10"/>
  <c r="F89" i="10"/>
  <c r="E89" i="10"/>
  <c r="X88" i="10"/>
  <c r="W88" i="10"/>
  <c r="V88" i="10"/>
  <c r="U88" i="10"/>
  <c r="T88" i="10"/>
  <c r="S88" i="10"/>
  <c r="K88" i="10"/>
  <c r="X87" i="10"/>
  <c r="W87" i="10"/>
  <c r="V87" i="10"/>
  <c r="U87" i="10"/>
  <c r="T87" i="10"/>
  <c r="S87" i="10"/>
  <c r="O87" i="10"/>
  <c r="N87" i="10"/>
  <c r="M87" i="10"/>
  <c r="K87" i="10"/>
  <c r="X86" i="10"/>
  <c r="W86" i="10"/>
  <c r="V86" i="10"/>
  <c r="U86" i="10"/>
  <c r="T86" i="10"/>
  <c r="S86" i="10"/>
  <c r="K86" i="10"/>
  <c r="X85" i="10"/>
  <c r="W85" i="10"/>
  <c r="V85" i="10"/>
  <c r="U85" i="10"/>
  <c r="T85" i="10"/>
  <c r="S85" i="10"/>
  <c r="O85" i="10"/>
  <c r="N85" i="10"/>
  <c r="M85" i="10"/>
  <c r="K85" i="10"/>
  <c r="X84" i="10"/>
  <c r="W84" i="10"/>
  <c r="V84" i="10"/>
  <c r="U84" i="10"/>
  <c r="T84" i="10"/>
  <c r="S84" i="10"/>
  <c r="C84" i="10"/>
  <c r="X83" i="10"/>
  <c r="W83" i="10"/>
  <c r="V83" i="10"/>
  <c r="U83" i="10"/>
  <c r="T83" i="10"/>
  <c r="S83" i="10"/>
  <c r="G83" i="10"/>
  <c r="F83" i="10"/>
  <c r="E83" i="10"/>
  <c r="X82" i="10"/>
  <c r="W82" i="10"/>
  <c r="V82" i="10"/>
  <c r="U82" i="10"/>
  <c r="T82" i="10"/>
  <c r="S82" i="10"/>
  <c r="C82" i="10"/>
  <c r="X81" i="10"/>
  <c r="W81" i="10"/>
  <c r="V81" i="10"/>
  <c r="U81" i="10"/>
  <c r="T81" i="10"/>
  <c r="S81" i="10"/>
  <c r="G81" i="10"/>
  <c r="F81" i="10"/>
  <c r="E81" i="10"/>
  <c r="X80" i="10"/>
  <c r="W80" i="10"/>
  <c r="V80" i="10"/>
  <c r="U80" i="10"/>
  <c r="T80" i="10"/>
  <c r="S80" i="10"/>
  <c r="G80" i="10"/>
  <c r="X79" i="10"/>
  <c r="W79" i="10"/>
  <c r="V79" i="10"/>
  <c r="U79" i="10"/>
  <c r="T79" i="10"/>
  <c r="S79" i="10"/>
  <c r="K79" i="10"/>
  <c r="J79" i="10"/>
  <c r="I79" i="10"/>
  <c r="G79" i="10"/>
  <c r="X78" i="10"/>
  <c r="W78" i="10"/>
  <c r="V78" i="10"/>
  <c r="U78" i="10"/>
  <c r="T78" i="10"/>
  <c r="S78" i="10"/>
  <c r="G78" i="10"/>
  <c r="X77" i="10"/>
  <c r="W77" i="10"/>
  <c r="V77" i="10"/>
  <c r="U77" i="10"/>
  <c r="T77" i="10"/>
  <c r="S77" i="10"/>
  <c r="K77" i="10"/>
  <c r="J77" i="10"/>
  <c r="I77" i="10"/>
  <c r="G77" i="10"/>
  <c r="X76" i="10"/>
  <c r="W76" i="10"/>
  <c r="V76" i="10"/>
  <c r="U76" i="10"/>
  <c r="T76" i="10"/>
  <c r="S76" i="10"/>
  <c r="C76" i="10"/>
  <c r="X75" i="10"/>
  <c r="W75" i="10"/>
  <c r="V75" i="10"/>
  <c r="U75" i="10"/>
  <c r="T75" i="10"/>
  <c r="S75" i="10"/>
  <c r="G75" i="10"/>
  <c r="F75" i="10"/>
  <c r="E75" i="10"/>
  <c r="X74" i="10"/>
  <c r="W74" i="10"/>
  <c r="V74" i="10"/>
  <c r="U74" i="10"/>
  <c r="T74" i="10"/>
  <c r="S74" i="10"/>
  <c r="C74" i="10"/>
  <c r="X73" i="10"/>
  <c r="W73" i="10"/>
  <c r="V73" i="10"/>
  <c r="U73" i="10"/>
  <c r="T73" i="10"/>
  <c r="S73" i="10"/>
  <c r="G73" i="10"/>
  <c r="F73" i="10"/>
  <c r="E73" i="10"/>
  <c r="X68" i="10"/>
  <c r="W68" i="10"/>
  <c r="V68" i="10"/>
  <c r="C67" i="10"/>
  <c r="X66" i="10"/>
  <c r="W66" i="10"/>
  <c r="V66" i="10"/>
  <c r="G66" i="10"/>
  <c r="F66" i="10"/>
  <c r="E66" i="10"/>
  <c r="C65" i="10"/>
  <c r="X64" i="10"/>
  <c r="W64" i="10"/>
  <c r="V64" i="10"/>
  <c r="G64" i="10"/>
  <c r="F64" i="10"/>
  <c r="E64" i="10"/>
  <c r="G63" i="10"/>
  <c r="X62" i="10"/>
  <c r="W62" i="10"/>
  <c r="V62" i="10"/>
  <c r="K62" i="10"/>
  <c r="J62" i="10"/>
  <c r="I62" i="10"/>
  <c r="G62" i="10"/>
  <c r="G61" i="10"/>
  <c r="X60" i="10"/>
  <c r="W60" i="10"/>
  <c r="V60" i="10"/>
  <c r="K60" i="10"/>
  <c r="J60" i="10"/>
  <c r="I60" i="10"/>
  <c r="G60" i="10"/>
  <c r="C59" i="10"/>
  <c r="X58" i="10"/>
  <c r="W58" i="10"/>
  <c r="V58" i="10"/>
  <c r="G58" i="10"/>
  <c r="F58" i="10"/>
  <c r="E58" i="10"/>
  <c r="C57" i="10"/>
  <c r="X56" i="10"/>
  <c r="W56" i="10"/>
  <c r="V56" i="10"/>
  <c r="G56" i="10"/>
  <c r="F56" i="10"/>
  <c r="K55" i="10"/>
  <c r="X54" i="10"/>
  <c r="W54" i="10"/>
  <c r="V54" i="10"/>
  <c r="O54" i="10"/>
  <c r="N54" i="10"/>
  <c r="M54" i="10"/>
  <c r="K54" i="10"/>
  <c r="K53" i="10"/>
  <c r="X52" i="10"/>
  <c r="W52" i="10"/>
  <c r="V52" i="10"/>
  <c r="O52" i="10"/>
  <c r="N52" i="10"/>
  <c r="M52" i="10"/>
  <c r="K52" i="10"/>
  <c r="C51" i="10"/>
  <c r="X50" i="10"/>
  <c r="W50" i="10"/>
  <c r="V50" i="10"/>
  <c r="G50" i="10"/>
  <c r="F50" i="10"/>
  <c r="E50" i="10"/>
  <c r="C49" i="10"/>
  <c r="X48" i="10"/>
  <c r="W48" i="10"/>
  <c r="V48" i="10"/>
  <c r="G48" i="10"/>
  <c r="F48" i="10"/>
  <c r="E48" i="10"/>
  <c r="G47" i="10"/>
  <c r="X46" i="10"/>
  <c r="W46" i="10"/>
  <c r="V46" i="10"/>
  <c r="K46" i="10"/>
  <c r="J46" i="10"/>
  <c r="I46" i="10"/>
  <c r="G46" i="10"/>
  <c r="G45" i="10"/>
  <c r="X44" i="10"/>
  <c r="W44" i="10"/>
  <c r="V44" i="10"/>
  <c r="K44" i="10"/>
  <c r="J44" i="10"/>
  <c r="I44" i="10"/>
  <c r="G44" i="10"/>
  <c r="C43" i="10"/>
  <c r="X42" i="10"/>
  <c r="W42" i="10"/>
  <c r="V42" i="10"/>
  <c r="G42" i="10"/>
  <c r="F42" i="10"/>
  <c r="E42" i="10"/>
  <c r="C41" i="10"/>
  <c r="X40" i="10"/>
  <c r="W40" i="10"/>
  <c r="V40" i="10"/>
  <c r="G40" i="10"/>
  <c r="F40" i="10"/>
  <c r="E40" i="10"/>
  <c r="O39" i="10"/>
  <c r="O38" i="10"/>
  <c r="O37" i="10"/>
  <c r="O36" i="10"/>
  <c r="C35" i="10"/>
  <c r="G34" i="10"/>
  <c r="F34" i="10"/>
  <c r="E34" i="10"/>
  <c r="C33" i="10"/>
  <c r="G32" i="10"/>
  <c r="F32" i="10"/>
  <c r="E32" i="10"/>
  <c r="G31" i="10"/>
  <c r="K30" i="10"/>
  <c r="J30" i="10"/>
  <c r="I30" i="10"/>
  <c r="G30" i="10"/>
  <c r="G29" i="10"/>
  <c r="K28" i="10"/>
  <c r="J28" i="10"/>
  <c r="I28" i="10"/>
  <c r="G28" i="10"/>
  <c r="C27" i="10"/>
  <c r="G26" i="10"/>
  <c r="F26" i="10"/>
  <c r="E26" i="10"/>
  <c r="C25" i="10"/>
  <c r="G24" i="10"/>
  <c r="F24" i="10"/>
  <c r="E24" i="10"/>
  <c r="X23" i="10"/>
  <c r="W23" i="10"/>
  <c r="V23" i="10"/>
  <c r="U23" i="10"/>
  <c r="T23" i="10"/>
  <c r="S23" i="10"/>
  <c r="K23" i="10"/>
  <c r="X22" i="10"/>
  <c r="W22" i="10"/>
  <c r="V22" i="10"/>
  <c r="U22" i="10"/>
  <c r="T22" i="10"/>
  <c r="S22" i="10"/>
  <c r="O22" i="10"/>
  <c r="N22" i="10"/>
  <c r="M22" i="10"/>
  <c r="K22" i="10"/>
  <c r="X21" i="10"/>
  <c r="W21" i="10"/>
  <c r="V21" i="10"/>
  <c r="U21" i="10"/>
  <c r="T21" i="10"/>
  <c r="S21" i="10"/>
  <c r="K21" i="10"/>
  <c r="X20" i="10"/>
  <c r="W20" i="10"/>
  <c r="V20" i="10"/>
  <c r="U20" i="10"/>
  <c r="T20" i="10"/>
  <c r="S20" i="10"/>
  <c r="O20" i="10"/>
  <c r="N20" i="10"/>
  <c r="M20" i="10"/>
  <c r="K20" i="10"/>
  <c r="X19" i="10"/>
  <c r="W19" i="10"/>
  <c r="V19" i="10"/>
  <c r="U19" i="10"/>
  <c r="T19" i="10"/>
  <c r="S19" i="10"/>
  <c r="C19" i="10"/>
  <c r="X18" i="10"/>
  <c r="W18" i="10"/>
  <c r="V18" i="10"/>
  <c r="U18" i="10"/>
  <c r="T18" i="10"/>
  <c r="S18" i="10"/>
  <c r="G18" i="10"/>
  <c r="F18" i="10"/>
  <c r="E18" i="10"/>
  <c r="X17" i="10"/>
  <c r="W17" i="10"/>
  <c r="V17" i="10"/>
  <c r="U17" i="10"/>
  <c r="T17" i="10"/>
  <c r="S17" i="10"/>
  <c r="C17" i="10"/>
  <c r="X16" i="10"/>
  <c r="W16" i="10"/>
  <c r="V16" i="10"/>
  <c r="U16" i="10"/>
  <c r="T16" i="10"/>
  <c r="S16" i="10"/>
  <c r="G16" i="10"/>
  <c r="F16" i="10"/>
  <c r="E16" i="10"/>
  <c r="X15" i="10"/>
  <c r="W15" i="10"/>
  <c r="V15" i="10"/>
  <c r="U15" i="10"/>
  <c r="T15" i="10"/>
  <c r="S15" i="10"/>
  <c r="G15" i="10"/>
  <c r="X14" i="10"/>
  <c r="W14" i="10"/>
  <c r="V14" i="10"/>
  <c r="U14" i="10"/>
  <c r="T14" i="10"/>
  <c r="S14" i="10"/>
  <c r="K14" i="10"/>
  <c r="J14" i="10"/>
  <c r="I14" i="10"/>
  <c r="G14" i="10"/>
  <c r="X13" i="10"/>
  <c r="W13" i="10"/>
  <c r="V13" i="10"/>
  <c r="U13" i="10"/>
  <c r="T13" i="10"/>
  <c r="S13" i="10"/>
  <c r="G13" i="10"/>
  <c r="X12" i="10"/>
  <c r="W12" i="10"/>
  <c r="V12" i="10"/>
  <c r="U12" i="10"/>
  <c r="T12" i="10"/>
  <c r="S12" i="10"/>
  <c r="K12" i="10"/>
  <c r="J12" i="10"/>
  <c r="I12" i="10"/>
  <c r="G12" i="10"/>
  <c r="X11" i="10"/>
  <c r="W11" i="10"/>
  <c r="V11" i="10"/>
  <c r="U11" i="10"/>
  <c r="T11" i="10"/>
  <c r="S11" i="10"/>
  <c r="C11" i="10"/>
  <c r="X10" i="10"/>
  <c r="W10" i="10"/>
  <c r="V10" i="10"/>
  <c r="U10" i="10"/>
  <c r="T10" i="10"/>
  <c r="S10" i="10"/>
  <c r="G10" i="10"/>
  <c r="F10" i="10"/>
  <c r="E10" i="10"/>
  <c r="X9" i="10"/>
  <c r="W9" i="10"/>
  <c r="V9" i="10"/>
  <c r="U9" i="10"/>
  <c r="T9" i="10"/>
  <c r="S9" i="10"/>
  <c r="C9" i="10"/>
  <c r="X8" i="10"/>
  <c r="W8" i="10"/>
  <c r="V8" i="10"/>
  <c r="C19" i="7" s="1"/>
  <c r="U8" i="10"/>
  <c r="T8" i="10"/>
  <c r="S8" i="10"/>
  <c r="G8" i="10"/>
  <c r="F8" i="10"/>
  <c r="E8" i="10"/>
  <c r="X132" i="2"/>
  <c r="W132" i="2"/>
  <c r="V132" i="2"/>
  <c r="C131" i="2"/>
  <c r="X130" i="2"/>
  <c r="W130" i="2"/>
  <c r="V130" i="2"/>
  <c r="G130" i="2"/>
  <c r="F130" i="2"/>
  <c r="E130" i="2"/>
  <c r="C129" i="2"/>
  <c r="X128" i="2"/>
  <c r="W128" i="2"/>
  <c r="V128" i="2"/>
  <c r="G128" i="2"/>
  <c r="F128" i="2"/>
  <c r="E128" i="2"/>
  <c r="G127" i="2"/>
  <c r="X126" i="2"/>
  <c r="W126" i="2"/>
  <c r="V126" i="2"/>
  <c r="K126" i="2"/>
  <c r="J126" i="2"/>
  <c r="I126" i="2"/>
  <c r="G126" i="2"/>
  <c r="G125" i="2"/>
  <c r="X124" i="2"/>
  <c r="W124" i="2"/>
  <c r="V124" i="2"/>
  <c r="K124" i="2"/>
  <c r="J124" i="2"/>
  <c r="I124" i="2"/>
  <c r="G124" i="2"/>
  <c r="C123" i="2"/>
  <c r="X122" i="2"/>
  <c r="W122" i="2"/>
  <c r="V122" i="2"/>
  <c r="G122" i="2"/>
  <c r="F122" i="2"/>
  <c r="E122" i="2"/>
  <c r="C121" i="2"/>
  <c r="X120" i="2"/>
  <c r="W120" i="2"/>
  <c r="V120" i="2"/>
  <c r="G120" i="2"/>
  <c r="F120" i="2"/>
  <c r="E120" i="2"/>
  <c r="K119" i="2"/>
  <c r="X118" i="2"/>
  <c r="W118" i="2"/>
  <c r="V118" i="2"/>
  <c r="O118" i="2"/>
  <c r="N118" i="2"/>
  <c r="M118" i="2"/>
  <c r="K118" i="2"/>
  <c r="K117" i="2"/>
  <c r="X116" i="2"/>
  <c r="W116" i="2"/>
  <c r="V116" i="2"/>
  <c r="O116" i="2"/>
  <c r="N116" i="2"/>
  <c r="M116" i="2"/>
  <c r="K116" i="2"/>
  <c r="C115" i="2"/>
  <c r="X114" i="2"/>
  <c r="W114" i="2"/>
  <c r="V114" i="2"/>
  <c r="G114" i="2"/>
  <c r="F114" i="2"/>
  <c r="E114" i="2"/>
  <c r="C113" i="2"/>
  <c r="X112" i="2"/>
  <c r="W112" i="2"/>
  <c r="V112" i="2"/>
  <c r="G112" i="2"/>
  <c r="F112" i="2"/>
  <c r="E112" i="2"/>
  <c r="G111" i="2"/>
  <c r="X110" i="2"/>
  <c r="W110" i="2"/>
  <c r="V110" i="2"/>
  <c r="K110" i="2"/>
  <c r="J110" i="2"/>
  <c r="I110" i="2"/>
  <c r="G110" i="2"/>
  <c r="G109" i="2"/>
  <c r="X108" i="2"/>
  <c r="W108" i="2"/>
  <c r="V108" i="2"/>
  <c r="K108" i="2"/>
  <c r="J108" i="2"/>
  <c r="I108" i="2"/>
  <c r="G108" i="2"/>
  <c r="C107" i="2"/>
  <c r="X106" i="2"/>
  <c r="W106" i="2"/>
  <c r="V106" i="2"/>
  <c r="G106" i="2"/>
  <c r="F106" i="2"/>
  <c r="E106" i="2"/>
  <c r="C105" i="2"/>
  <c r="G104" i="2"/>
  <c r="F104" i="2"/>
  <c r="E104" i="2"/>
  <c r="O103" i="2"/>
  <c r="O102" i="2"/>
  <c r="O101" i="2"/>
  <c r="O100" i="2"/>
  <c r="C99" i="2"/>
  <c r="G98" i="2"/>
  <c r="F98" i="2"/>
  <c r="E98" i="2"/>
  <c r="C97" i="2"/>
  <c r="G96" i="2"/>
  <c r="F96" i="2"/>
  <c r="E96" i="2"/>
  <c r="G95" i="2"/>
  <c r="K94" i="2"/>
  <c r="J94" i="2"/>
  <c r="I94" i="2"/>
  <c r="G94" i="2"/>
  <c r="G93" i="2"/>
  <c r="K92" i="2"/>
  <c r="J92" i="2"/>
  <c r="I92" i="2"/>
  <c r="G92" i="2"/>
  <c r="C91" i="2"/>
  <c r="G90" i="2"/>
  <c r="F90" i="2"/>
  <c r="E90" i="2"/>
  <c r="X89" i="2"/>
  <c r="W89" i="2"/>
  <c r="V89" i="2"/>
  <c r="C89" i="2"/>
  <c r="G88" i="2"/>
  <c r="F88" i="2"/>
  <c r="E88" i="2"/>
  <c r="X87" i="2"/>
  <c r="W87" i="2"/>
  <c r="V87" i="2"/>
  <c r="U87" i="2"/>
  <c r="T87" i="2"/>
  <c r="S87" i="2"/>
  <c r="K87" i="2"/>
  <c r="X86" i="2"/>
  <c r="W86" i="2"/>
  <c r="V86" i="2"/>
  <c r="U86" i="2"/>
  <c r="T86" i="2"/>
  <c r="S86" i="2"/>
  <c r="O86" i="2"/>
  <c r="N86" i="2"/>
  <c r="M86" i="2"/>
  <c r="K86" i="2"/>
  <c r="X85" i="2"/>
  <c r="W85" i="2"/>
  <c r="V85" i="2"/>
  <c r="U85" i="2"/>
  <c r="T85" i="2"/>
  <c r="S85" i="2"/>
  <c r="K85" i="2"/>
  <c r="X84" i="2"/>
  <c r="W84" i="2"/>
  <c r="V84" i="2"/>
  <c r="U84" i="2"/>
  <c r="T84" i="2"/>
  <c r="S84" i="2"/>
  <c r="O84" i="2"/>
  <c r="N84" i="2"/>
  <c r="M84" i="2"/>
  <c r="K84" i="2"/>
  <c r="X83" i="2"/>
  <c r="W83" i="2"/>
  <c r="V83" i="2"/>
  <c r="U83" i="2"/>
  <c r="T83" i="2"/>
  <c r="S83" i="2"/>
  <c r="X82" i="2"/>
  <c r="W82" i="2"/>
  <c r="V82" i="2"/>
  <c r="U82" i="2"/>
  <c r="T82" i="2"/>
  <c r="S82" i="2"/>
  <c r="G82" i="2"/>
  <c r="F82" i="2"/>
  <c r="E82" i="2"/>
  <c r="X81" i="2"/>
  <c r="W81" i="2"/>
  <c r="V81" i="2"/>
  <c r="U81" i="2"/>
  <c r="T81" i="2"/>
  <c r="S81" i="2"/>
  <c r="C81" i="2"/>
  <c r="X80" i="2"/>
  <c r="W80" i="2"/>
  <c r="V80" i="2"/>
  <c r="U80" i="2"/>
  <c r="T80" i="2"/>
  <c r="S80" i="2"/>
  <c r="G80" i="2"/>
  <c r="F80" i="2"/>
  <c r="E80" i="2"/>
  <c r="X79" i="2"/>
  <c r="W79" i="2"/>
  <c r="V79" i="2"/>
  <c r="U79" i="2"/>
  <c r="T79" i="2"/>
  <c r="S79" i="2"/>
  <c r="G79" i="2"/>
  <c r="X78" i="2"/>
  <c r="W78" i="2"/>
  <c r="V78" i="2"/>
  <c r="U78" i="2"/>
  <c r="T78" i="2"/>
  <c r="S78" i="2"/>
  <c r="K78" i="2"/>
  <c r="J78" i="2"/>
  <c r="I78" i="2"/>
  <c r="G78" i="2"/>
  <c r="X77" i="2"/>
  <c r="W77" i="2"/>
  <c r="V77" i="2"/>
  <c r="U77" i="2"/>
  <c r="T77" i="2"/>
  <c r="S77" i="2"/>
  <c r="G77" i="2"/>
  <c r="X76" i="2"/>
  <c r="W76" i="2"/>
  <c r="V76" i="2"/>
  <c r="U76" i="2"/>
  <c r="T76" i="2"/>
  <c r="S76" i="2"/>
  <c r="K76" i="2"/>
  <c r="J76" i="2"/>
  <c r="I76" i="2"/>
  <c r="G76" i="2"/>
  <c r="X75" i="2"/>
  <c r="W75" i="2"/>
  <c r="V75" i="2"/>
  <c r="U75" i="2"/>
  <c r="T75" i="2"/>
  <c r="S75" i="2"/>
  <c r="C75" i="2"/>
  <c r="X74" i="2"/>
  <c r="W74" i="2"/>
  <c r="V74" i="2"/>
  <c r="U74" i="2"/>
  <c r="T74" i="2"/>
  <c r="S74" i="2"/>
  <c r="G74" i="2"/>
  <c r="F74" i="2"/>
  <c r="E74" i="2"/>
  <c r="X73" i="2"/>
  <c r="W73" i="2"/>
  <c r="V73" i="2"/>
  <c r="U73" i="2"/>
  <c r="T73" i="2"/>
  <c r="S73" i="2"/>
  <c r="C73" i="2"/>
  <c r="X72" i="2"/>
  <c r="W72" i="2"/>
  <c r="V72" i="2"/>
  <c r="U72" i="2"/>
  <c r="T72" i="2"/>
  <c r="S72" i="2"/>
  <c r="G72" i="2"/>
  <c r="F72" i="2"/>
  <c r="E72" i="2"/>
  <c r="X67" i="2"/>
  <c r="W67" i="2"/>
  <c r="V67" i="2"/>
  <c r="C66" i="2"/>
  <c r="X65" i="2"/>
  <c r="W65" i="2"/>
  <c r="V65" i="2"/>
  <c r="G65" i="2"/>
  <c r="F65" i="2"/>
  <c r="E65" i="2"/>
  <c r="C64" i="2"/>
  <c r="X63" i="2"/>
  <c r="W63" i="2"/>
  <c r="V63" i="2"/>
  <c r="G63" i="2"/>
  <c r="F63" i="2"/>
  <c r="E63" i="2"/>
  <c r="G62" i="2"/>
  <c r="X61" i="2"/>
  <c r="W61" i="2"/>
  <c r="V61" i="2"/>
  <c r="K61" i="2"/>
  <c r="J61" i="2"/>
  <c r="I61" i="2"/>
  <c r="G61" i="2"/>
  <c r="G60" i="2"/>
  <c r="X59" i="2"/>
  <c r="W59" i="2"/>
  <c r="V59" i="2"/>
  <c r="K59" i="2"/>
  <c r="J59" i="2"/>
  <c r="I59" i="2"/>
  <c r="G59" i="2"/>
  <c r="C58" i="2"/>
  <c r="X57" i="2"/>
  <c r="W57" i="2"/>
  <c r="V57" i="2"/>
  <c r="G57" i="2"/>
  <c r="F57" i="2"/>
  <c r="E57" i="2"/>
  <c r="C56" i="2"/>
  <c r="X55" i="2"/>
  <c r="W55" i="2"/>
  <c r="V55" i="2"/>
  <c r="G55" i="2"/>
  <c r="F55" i="2"/>
  <c r="K54" i="2"/>
  <c r="X53" i="2"/>
  <c r="W53" i="2"/>
  <c r="V53" i="2"/>
  <c r="O53" i="2"/>
  <c r="N53" i="2"/>
  <c r="M53" i="2"/>
  <c r="K53" i="2"/>
  <c r="K52" i="2"/>
  <c r="X51" i="2"/>
  <c r="W51" i="2"/>
  <c r="V51" i="2"/>
  <c r="O51" i="2"/>
  <c r="N51" i="2"/>
  <c r="M51" i="2"/>
  <c r="K51" i="2"/>
  <c r="C50" i="2"/>
  <c r="X49" i="2"/>
  <c r="W49" i="2"/>
  <c r="V49" i="2"/>
  <c r="G49" i="2"/>
  <c r="F49" i="2"/>
  <c r="E49" i="2"/>
  <c r="C48" i="2"/>
  <c r="X47" i="2"/>
  <c r="W47" i="2"/>
  <c r="V47" i="2"/>
  <c r="G47" i="2"/>
  <c r="F47" i="2"/>
  <c r="E47" i="2"/>
  <c r="G46" i="2"/>
  <c r="X45" i="2"/>
  <c r="W45" i="2"/>
  <c r="V45" i="2"/>
  <c r="K45" i="2"/>
  <c r="J45" i="2"/>
  <c r="I45" i="2"/>
  <c r="G45" i="2"/>
  <c r="G44" i="2"/>
  <c r="X43" i="2"/>
  <c r="W43" i="2"/>
  <c r="V43" i="2"/>
  <c r="K43" i="2"/>
  <c r="J43" i="2"/>
  <c r="I43" i="2"/>
  <c r="G43" i="2"/>
  <c r="C42" i="2"/>
  <c r="X41" i="2"/>
  <c r="W41" i="2"/>
  <c r="V41" i="2"/>
  <c r="G41" i="2"/>
  <c r="F41" i="2"/>
  <c r="E41" i="2"/>
  <c r="C40" i="2"/>
  <c r="X39" i="2"/>
  <c r="W39" i="2"/>
  <c r="V39" i="2"/>
  <c r="G39" i="2"/>
  <c r="F39" i="2"/>
  <c r="E39" i="2"/>
  <c r="O38" i="2"/>
  <c r="X37" i="2"/>
  <c r="W37" i="2"/>
  <c r="V37" i="2"/>
  <c r="O37" i="2"/>
  <c r="O36" i="2"/>
  <c r="X35" i="2"/>
  <c r="W35" i="2"/>
  <c r="V35" i="2"/>
  <c r="O35" i="2"/>
  <c r="C34" i="2"/>
  <c r="G33" i="2"/>
  <c r="F33" i="2"/>
  <c r="E33" i="2"/>
  <c r="C32" i="2"/>
  <c r="G31" i="2"/>
  <c r="F31" i="2"/>
  <c r="E31" i="2"/>
  <c r="G30" i="2"/>
  <c r="K29" i="2"/>
  <c r="J29" i="2"/>
  <c r="I29" i="2"/>
  <c r="G29" i="2"/>
  <c r="G28" i="2"/>
  <c r="K27" i="2"/>
  <c r="J27" i="2"/>
  <c r="I27" i="2"/>
  <c r="G27" i="2"/>
  <c r="C26" i="2"/>
  <c r="G25" i="2"/>
  <c r="F25" i="2"/>
  <c r="E25" i="2"/>
  <c r="C24" i="2"/>
  <c r="X23" i="2"/>
  <c r="W23" i="2"/>
  <c r="V23" i="2"/>
  <c r="U23" i="2"/>
  <c r="T23" i="2"/>
  <c r="S23" i="2"/>
  <c r="K23" i="2"/>
  <c r="G23" i="2"/>
  <c r="F23" i="2"/>
  <c r="E23" i="2"/>
  <c r="X22" i="2"/>
  <c r="W22" i="2"/>
  <c r="V22" i="2"/>
  <c r="U22" i="2"/>
  <c r="T22" i="2"/>
  <c r="S22" i="2"/>
  <c r="O22" i="2"/>
  <c r="N22" i="2"/>
  <c r="M22" i="2"/>
  <c r="K22" i="2"/>
  <c r="X21" i="2"/>
  <c r="W21" i="2"/>
  <c r="V21" i="2"/>
  <c r="U21" i="2"/>
  <c r="T21" i="2"/>
  <c r="S21" i="2"/>
  <c r="K21" i="2"/>
  <c r="X20" i="2"/>
  <c r="W20" i="2"/>
  <c r="V20" i="2"/>
  <c r="U20" i="2"/>
  <c r="T20" i="2"/>
  <c r="S20" i="2"/>
  <c r="O20" i="2"/>
  <c r="N20" i="2"/>
  <c r="M20" i="2"/>
  <c r="K20" i="2"/>
  <c r="X19" i="2"/>
  <c r="W19" i="2"/>
  <c r="V19" i="2"/>
  <c r="D19" i="7" s="1"/>
  <c r="U19" i="2"/>
  <c r="T19" i="2"/>
  <c r="S19" i="2"/>
  <c r="C19" i="2"/>
  <c r="X18" i="2"/>
  <c r="W18" i="2"/>
  <c r="V18" i="2"/>
  <c r="U18" i="2"/>
  <c r="T18" i="2"/>
  <c r="S18" i="2"/>
  <c r="G18" i="2"/>
  <c r="F18" i="2"/>
  <c r="E18" i="2"/>
  <c r="X17" i="2"/>
  <c r="W17" i="2"/>
  <c r="V17" i="2"/>
  <c r="U17" i="2"/>
  <c r="T17" i="2"/>
  <c r="S17" i="2"/>
  <c r="C17" i="2"/>
  <c r="X16" i="2"/>
  <c r="W16" i="2"/>
  <c r="V16" i="2"/>
  <c r="U16" i="2"/>
  <c r="T16" i="2"/>
  <c r="S16" i="2"/>
  <c r="G16" i="2"/>
  <c r="F16" i="2"/>
  <c r="E16" i="2"/>
  <c r="X15" i="2"/>
  <c r="W15" i="2"/>
  <c r="V15" i="2"/>
  <c r="U15" i="2"/>
  <c r="T15" i="2"/>
  <c r="S15" i="2"/>
  <c r="G15" i="2"/>
  <c r="X14" i="2"/>
  <c r="W14" i="2"/>
  <c r="V14" i="2"/>
  <c r="U14" i="2"/>
  <c r="T14" i="2"/>
  <c r="S14" i="2"/>
  <c r="K14" i="2"/>
  <c r="J14" i="2"/>
  <c r="I14" i="2"/>
  <c r="G14" i="2"/>
  <c r="X13" i="2"/>
  <c r="W13" i="2"/>
  <c r="V13" i="2"/>
  <c r="U13" i="2"/>
  <c r="T13" i="2"/>
  <c r="S13" i="2"/>
  <c r="G13" i="2"/>
  <c r="X12" i="2"/>
  <c r="W12" i="2"/>
  <c r="V12" i="2"/>
  <c r="U12" i="2"/>
  <c r="T12" i="2"/>
  <c r="S12" i="2"/>
  <c r="K12" i="2"/>
  <c r="J12" i="2"/>
  <c r="I12" i="2"/>
  <c r="G12" i="2"/>
  <c r="X11" i="2"/>
  <c r="W11" i="2"/>
  <c r="V11" i="2"/>
  <c r="U11" i="2"/>
  <c r="T11" i="2"/>
  <c r="S11" i="2"/>
  <c r="C11" i="2"/>
  <c r="X10" i="2"/>
  <c r="W10" i="2"/>
  <c r="V10" i="2"/>
  <c r="U10" i="2"/>
  <c r="T10" i="2"/>
  <c r="S10" i="2"/>
  <c r="G10" i="2"/>
  <c r="F10" i="2"/>
  <c r="E10" i="2"/>
  <c r="W9" i="2"/>
  <c r="V9" i="2"/>
  <c r="U9" i="2"/>
  <c r="T9" i="2"/>
  <c r="S9" i="2"/>
  <c r="C9" i="2"/>
  <c r="W8" i="2"/>
  <c r="V8" i="2"/>
  <c r="U8" i="2"/>
  <c r="T8" i="2"/>
  <c r="S8" i="2"/>
  <c r="G8" i="2"/>
  <c r="F8" i="2"/>
  <c r="E8" i="2"/>
  <c r="X133" i="20"/>
  <c r="W133" i="20"/>
  <c r="V133" i="20"/>
  <c r="C132" i="20"/>
  <c r="X131" i="20"/>
  <c r="W131" i="20"/>
  <c r="V131" i="20"/>
  <c r="G131" i="20"/>
  <c r="F131" i="20"/>
  <c r="E131" i="20"/>
  <c r="C130" i="20"/>
  <c r="X129" i="20"/>
  <c r="W129" i="20"/>
  <c r="V129" i="20"/>
  <c r="G129" i="20"/>
  <c r="F129" i="20"/>
  <c r="E129" i="20"/>
  <c r="G128" i="20"/>
  <c r="X127" i="20"/>
  <c r="W127" i="20"/>
  <c r="V127" i="20"/>
  <c r="K127" i="20"/>
  <c r="J127" i="20"/>
  <c r="I127" i="20"/>
  <c r="G127" i="20"/>
  <c r="G126" i="20"/>
  <c r="X125" i="20"/>
  <c r="W125" i="20"/>
  <c r="V125" i="20"/>
  <c r="K125" i="20"/>
  <c r="J125" i="20"/>
  <c r="I125" i="20"/>
  <c r="G125" i="20"/>
  <c r="C124" i="20"/>
  <c r="X123" i="20"/>
  <c r="W123" i="20"/>
  <c r="V123" i="20"/>
  <c r="G123" i="20"/>
  <c r="F123" i="20"/>
  <c r="E123" i="20"/>
  <c r="C122" i="20"/>
  <c r="X121" i="20"/>
  <c r="W121" i="20"/>
  <c r="V121" i="20"/>
  <c r="G121" i="20"/>
  <c r="F121" i="20"/>
  <c r="K120" i="20"/>
  <c r="X119" i="20"/>
  <c r="W119" i="20"/>
  <c r="V119" i="20"/>
  <c r="O119" i="20"/>
  <c r="N119" i="20"/>
  <c r="M119" i="20"/>
  <c r="K119" i="20"/>
  <c r="K118" i="20"/>
  <c r="X117" i="20"/>
  <c r="W117" i="20"/>
  <c r="V117" i="20"/>
  <c r="O117" i="20"/>
  <c r="N117" i="20"/>
  <c r="M117" i="20"/>
  <c r="K117" i="20"/>
  <c r="X115" i="20"/>
  <c r="W115" i="20"/>
  <c r="V115" i="20"/>
  <c r="G115" i="20"/>
  <c r="F115" i="20"/>
  <c r="E115" i="20"/>
  <c r="C114" i="20"/>
  <c r="X113" i="20"/>
  <c r="W113" i="20"/>
  <c r="V113" i="20"/>
  <c r="G113" i="20"/>
  <c r="F113" i="20"/>
  <c r="E113" i="20"/>
  <c r="G112" i="20"/>
  <c r="X111" i="20"/>
  <c r="W111" i="20"/>
  <c r="V111" i="20"/>
  <c r="K111" i="20"/>
  <c r="J111" i="20"/>
  <c r="I111" i="20"/>
  <c r="G111" i="20"/>
  <c r="G110" i="20"/>
  <c r="X109" i="20"/>
  <c r="W109" i="20"/>
  <c r="V109" i="20"/>
  <c r="K109" i="20"/>
  <c r="J109" i="20"/>
  <c r="I109" i="20"/>
  <c r="G109" i="20"/>
  <c r="C108" i="20"/>
  <c r="X107" i="20"/>
  <c r="W107" i="20"/>
  <c r="V107" i="20"/>
  <c r="G107" i="20"/>
  <c r="F107" i="20"/>
  <c r="E107" i="20"/>
  <c r="C106" i="20"/>
  <c r="X105" i="20"/>
  <c r="W105" i="20"/>
  <c r="V105" i="20"/>
  <c r="G105" i="20"/>
  <c r="F105" i="20"/>
  <c r="E105" i="20"/>
  <c r="O104" i="20"/>
  <c r="O103" i="20"/>
  <c r="O102" i="20"/>
  <c r="O101" i="20"/>
  <c r="C100" i="20"/>
  <c r="G99" i="20"/>
  <c r="F99" i="20"/>
  <c r="E99" i="20"/>
  <c r="C98" i="20"/>
  <c r="G97" i="20"/>
  <c r="F97" i="20"/>
  <c r="E97" i="20"/>
  <c r="G96" i="20"/>
  <c r="K95" i="20"/>
  <c r="J95" i="20"/>
  <c r="I95" i="20"/>
  <c r="G95" i="20"/>
  <c r="G94" i="20"/>
  <c r="K93" i="20"/>
  <c r="J93" i="20"/>
  <c r="I93" i="20"/>
  <c r="G93" i="20"/>
  <c r="G91" i="20"/>
  <c r="F91" i="20"/>
  <c r="E91" i="20"/>
  <c r="C90" i="20"/>
  <c r="G89" i="20"/>
  <c r="F89" i="20"/>
  <c r="E89" i="20"/>
  <c r="X88" i="20"/>
  <c r="W88" i="20"/>
  <c r="V88" i="20"/>
  <c r="U88" i="20"/>
  <c r="T88" i="20"/>
  <c r="S88" i="20"/>
  <c r="K88" i="20"/>
  <c r="X87" i="20"/>
  <c r="W87" i="20"/>
  <c r="V87" i="20"/>
  <c r="U87" i="20"/>
  <c r="T87" i="20"/>
  <c r="S87" i="20"/>
  <c r="O87" i="20"/>
  <c r="N87" i="20"/>
  <c r="M87" i="20"/>
  <c r="K87" i="20"/>
  <c r="X86" i="20"/>
  <c r="W86" i="20"/>
  <c r="V86" i="20"/>
  <c r="U86" i="20"/>
  <c r="T86" i="20"/>
  <c r="S86" i="20"/>
  <c r="K86" i="20"/>
  <c r="X85" i="20"/>
  <c r="W85" i="20"/>
  <c r="V85" i="20"/>
  <c r="U85" i="20"/>
  <c r="T85" i="20"/>
  <c r="S85" i="20"/>
  <c r="O85" i="20"/>
  <c r="N85" i="20"/>
  <c r="M85" i="20"/>
  <c r="K85" i="20"/>
  <c r="X84" i="20"/>
  <c r="W84" i="20"/>
  <c r="V84" i="20"/>
  <c r="U84" i="20"/>
  <c r="T84" i="20"/>
  <c r="S84" i="20"/>
  <c r="X83" i="20"/>
  <c r="W83" i="20"/>
  <c r="V83" i="20"/>
  <c r="U83" i="20"/>
  <c r="T83" i="20"/>
  <c r="S83" i="20"/>
  <c r="G83" i="20"/>
  <c r="F83" i="20"/>
  <c r="E83" i="20"/>
  <c r="X82" i="20"/>
  <c r="W82" i="20"/>
  <c r="V82" i="20"/>
  <c r="U82" i="20"/>
  <c r="T82" i="20"/>
  <c r="S82" i="20"/>
  <c r="C82" i="20"/>
  <c r="X81" i="20"/>
  <c r="W81" i="20"/>
  <c r="V81" i="20"/>
  <c r="U81" i="20"/>
  <c r="T81" i="20"/>
  <c r="S81" i="20"/>
  <c r="G81" i="20"/>
  <c r="F81" i="20"/>
  <c r="E81" i="20"/>
  <c r="X80" i="20"/>
  <c r="W80" i="20"/>
  <c r="V80" i="20"/>
  <c r="U80" i="20"/>
  <c r="T80" i="20"/>
  <c r="S80" i="20"/>
  <c r="G80" i="20"/>
  <c r="X79" i="20"/>
  <c r="W79" i="20"/>
  <c r="V79" i="20"/>
  <c r="U79" i="20"/>
  <c r="T79" i="20"/>
  <c r="S79" i="20"/>
  <c r="K79" i="20"/>
  <c r="J79" i="20"/>
  <c r="I79" i="20"/>
  <c r="G79" i="20"/>
  <c r="X78" i="20"/>
  <c r="W78" i="20"/>
  <c r="V78" i="20"/>
  <c r="U78" i="20"/>
  <c r="T78" i="20"/>
  <c r="S78" i="20"/>
  <c r="G78" i="20"/>
  <c r="X77" i="20"/>
  <c r="W77" i="20"/>
  <c r="V77" i="20"/>
  <c r="U77" i="20"/>
  <c r="T77" i="20"/>
  <c r="S77" i="20"/>
  <c r="K77" i="20"/>
  <c r="J77" i="20"/>
  <c r="I77" i="20"/>
  <c r="G77" i="20"/>
  <c r="X76" i="20"/>
  <c r="W76" i="20"/>
  <c r="V76" i="20"/>
  <c r="U76" i="20"/>
  <c r="T76" i="20"/>
  <c r="S76" i="20"/>
  <c r="C76" i="20"/>
  <c r="X75" i="20"/>
  <c r="W75" i="20"/>
  <c r="V75" i="20"/>
  <c r="U75" i="20"/>
  <c r="T75" i="20"/>
  <c r="S75" i="20"/>
  <c r="G75" i="20"/>
  <c r="F75" i="20"/>
  <c r="E75" i="20"/>
  <c r="X74" i="20"/>
  <c r="W74" i="20"/>
  <c r="V74" i="20"/>
  <c r="U74" i="20"/>
  <c r="T74" i="20"/>
  <c r="S74" i="20"/>
  <c r="X73" i="20"/>
  <c r="W73" i="20"/>
  <c r="V73" i="20"/>
  <c r="U73" i="20"/>
  <c r="T73" i="20"/>
  <c r="S73" i="20"/>
  <c r="G73" i="20"/>
  <c r="F73" i="20"/>
  <c r="E73" i="20"/>
  <c r="X68" i="20"/>
  <c r="W68" i="20"/>
  <c r="V68" i="20"/>
  <c r="C67" i="20"/>
  <c r="X66" i="20"/>
  <c r="W66" i="20"/>
  <c r="V66" i="20"/>
  <c r="G66" i="20"/>
  <c r="F66" i="20"/>
  <c r="E66" i="20"/>
  <c r="C65" i="20"/>
  <c r="X64" i="20"/>
  <c r="W64" i="20"/>
  <c r="V64" i="20"/>
  <c r="G64" i="20"/>
  <c r="F64" i="20"/>
  <c r="E64" i="20"/>
  <c r="G63" i="20"/>
  <c r="X62" i="20"/>
  <c r="W62" i="20"/>
  <c r="V62" i="20"/>
  <c r="K62" i="20"/>
  <c r="J62" i="20"/>
  <c r="I62" i="20"/>
  <c r="G62" i="20"/>
  <c r="G61" i="20"/>
  <c r="X60" i="20"/>
  <c r="W60" i="20"/>
  <c r="V60" i="20"/>
  <c r="K60" i="20"/>
  <c r="J60" i="20"/>
  <c r="I60" i="20"/>
  <c r="G60" i="20"/>
  <c r="C59" i="20"/>
  <c r="X58" i="20"/>
  <c r="W58" i="20"/>
  <c r="V58" i="20"/>
  <c r="G58" i="20"/>
  <c r="F58" i="20"/>
  <c r="E58" i="20"/>
  <c r="C57" i="20"/>
  <c r="X56" i="20"/>
  <c r="W56" i="20"/>
  <c r="V56" i="20"/>
  <c r="G56" i="20"/>
  <c r="F56" i="20"/>
  <c r="K55" i="20"/>
  <c r="X54" i="20"/>
  <c r="W54" i="20"/>
  <c r="V54" i="20"/>
  <c r="O54" i="20"/>
  <c r="N54" i="20"/>
  <c r="M54" i="20"/>
  <c r="K54" i="20"/>
  <c r="K53" i="20"/>
  <c r="X52" i="20"/>
  <c r="W52" i="20"/>
  <c r="V52" i="20"/>
  <c r="O52" i="20"/>
  <c r="N52" i="20"/>
  <c r="M52" i="20"/>
  <c r="K52" i="20"/>
  <c r="C51" i="20"/>
  <c r="X50" i="20"/>
  <c r="W50" i="20"/>
  <c r="V50" i="20"/>
  <c r="G50" i="20"/>
  <c r="F50" i="20"/>
  <c r="E50" i="20"/>
  <c r="C49" i="20"/>
  <c r="X48" i="20"/>
  <c r="W48" i="20"/>
  <c r="V48" i="20"/>
  <c r="G48" i="20"/>
  <c r="F48" i="20"/>
  <c r="E48" i="20"/>
  <c r="G47" i="20"/>
  <c r="X46" i="20"/>
  <c r="W46" i="20"/>
  <c r="V46" i="20"/>
  <c r="K46" i="20"/>
  <c r="J46" i="20"/>
  <c r="I46" i="20"/>
  <c r="G46" i="20"/>
  <c r="G45" i="20"/>
  <c r="X44" i="20"/>
  <c r="W44" i="20"/>
  <c r="V44" i="20"/>
  <c r="K44" i="20"/>
  <c r="J44" i="20"/>
  <c r="I44" i="20"/>
  <c r="G44" i="20"/>
  <c r="C43" i="20"/>
  <c r="X42" i="20"/>
  <c r="W42" i="20"/>
  <c r="V42" i="20"/>
  <c r="G42" i="20"/>
  <c r="F42" i="20"/>
  <c r="E42" i="20"/>
  <c r="C41" i="20"/>
  <c r="X40" i="20"/>
  <c r="W40" i="20"/>
  <c r="V40" i="20"/>
  <c r="G40" i="20"/>
  <c r="F40" i="20"/>
  <c r="E40" i="20"/>
  <c r="O39" i="20"/>
  <c r="O38" i="20"/>
  <c r="O37" i="20"/>
  <c r="O36" i="20"/>
  <c r="C35" i="20"/>
  <c r="G34" i="20"/>
  <c r="F34" i="20"/>
  <c r="E34" i="20"/>
  <c r="C33" i="20"/>
  <c r="G32" i="20"/>
  <c r="F32" i="20"/>
  <c r="E32" i="20"/>
  <c r="G31" i="20"/>
  <c r="K30" i="20"/>
  <c r="J30" i="20"/>
  <c r="I30" i="20"/>
  <c r="G30" i="20"/>
  <c r="G29" i="20"/>
  <c r="K28" i="20"/>
  <c r="J28" i="20"/>
  <c r="I28" i="20"/>
  <c r="G28" i="20"/>
  <c r="C27" i="20"/>
  <c r="G26" i="20"/>
  <c r="F26" i="20"/>
  <c r="E26" i="20"/>
  <c r="C25" i="20"/>
  <c r="G24" i="20"/>
  <c r="F24" i="20"/>
  <c r="E24" i="20"/>
  <c r="X23" i="20"/>
  <c r="W23" i="20"/>
  <c r="V23" i="20"/>
  <c r="U23" i="20"/>
  <c r="T23" i="20"/>
  <c r="S23" i="20"/>
  <c r="K23" i="20"/>
  <c r="X22" i="20"/>
  <c r="W22" i="20"/>
  <c r="V22" i="20"/>
  <c r="U22" i="20"/>
  <c r="T22" i="20"/>
  <c r="S22" i="20"/>
  <c r="O22" i="20"/>
  <c r="N22" i="20"/>
  <c r="M22" i="20"/>
  <c r="K22" i="20"/>
  <c r="X21" i="20"/>
  <c r="W21" i="20"/>
  <c r="V21" i="20"/>
  <c r="U21" i="20"/>
  <c r="T21" i="20"/>
  <c r="S21" i="20"/>
  <c r="K21" i="20"/>
  <c r="X20" i="20"/>
  <c r="W20" i="20"/>
  <c r="V20" i="20"/>
  <c r="U20" i="20"/>
  <c r="T20" i="20"/>
  <c r="S20" i="20"/>
  <c r="O20" i="20"/>
  <c r="N20" i="20"/>
  <c r="M20" i="20"/>
  <c r="K20" i="20"/>
  <c r="X19" i="20"/>
  <c r="W19" i="20"/>
  <c r="V19" i="20"/>
  <c r="U19" i="20"/>
  <c r="T19" i="20"/>
  <c r="S19" i="20"/>
  <c r="C19" i="20"/>
  <c r="X18" i="20"/>
  <c r="W18" i="20"/>
  <c r="V18" i="20"/>
  <c r="U18" i="20"/>
  <c r="T18" i="20"/>
  <c r="S18" i="20"/>
  <c r="G18" i="20"/>
  <c r="F18" i="20"/>
  <c r="E18" i="20"/>
  <c r="X17" i="20"/>
  <c r="W17" i="20"/>
  <c r="V17" i="20"/>
  <c r="U17" i="20"/>
  <c r="T17" i="20"/>
  <c r="S17" i="20"/>
  <c r="C17" i="20"/>
  <c r="X16" i="20"/>
  <c r="W16" i="20"/>
  <c r="V16" i="20"/>
  <c r="U16" i="20"/>
  <c r="T16" i="20"/>
  <c r="S16" i="20"/>
  <c r="G16" i="20"/>
  <c r="F16" i="20"/>
  <c r="E16" i="20"/>
  <c r="X15" i="20"/>
  <c r="W15" i="20"/>
  <c r="V15" i="20"/>
  <c r="U15" i="20"/>
  <c r="T15" i="20"/>
  <c r="S15" i="20"/>
  <c r="G15" i="20"/>
  <c r="X14" i="20"/>
  <c r="W14" i="20"/>
  <c r="V14" i="20"/>
  <c r="U14" i="20"/>
  <c r="T14" i="20"/>
  <c r="S14" i="20"/>
  <c r="K14" i="20"/>
  <c r="J14" i="20"/>
  <c r="I14" i="20"/>
  <c r="G14" i="20"/>
  <c r="X13" i="20"/>
  <c r="W13" i="20"/>
  <c r="V13" i="20"/>
  <c r="U13" i="20"/>
  <c r="T13" i="20"/>
  <c r="S13" i="20"/>
  <c r="G13" i="20"/>
  <c r="X12" i="20"/>
  <c r="W12" i="20"/>
  <c r="V12" i="20"/>
  <c r="U12" i="20"/>
  <c r="T12" i="20"/>
  <c r="S12" i="20"/>
  <c r="K12" i="20"/>
  <c r="J12" i="20"/>
  <c r="I12" i="20"/>
  <c r="G12" i="20"/>
  <c r="X11" i="20"/>
  <c r="W11" i="20"/>
  <c r="V11" i="20"/>
  <c r="U11" i="20"/>
  <c r="T11" i="20"/>
  <c r="S11" i="20"/>
  <c r="C11" i="20"/>
  <c r="X10" i="20"/>
  <c r="W10" i="20"/>
  <c r="V10" i="20"/>
  <c r="U10" i="20"/>
  <c r="T10" i="20"/>
  <c r="S10" i="20"/>
  <c r="G10" i="20"/>
  <c r="F10" i="20"/>
  <c r="E10" i="20"/>
  <c r="X9" i="20"/>
  <c r="W9" i="20"/>
  <c r="V9" i="20"/>
  <c r="U9" i="20"/>
  <c r="T9" i="20"/>
  <c r="S9" i="20"/>
  <c r="C9" i="20"/>
  <c r="X8" i="20"/>
  <c r="W8" i="20"/>
  <c r="V8" i="20"/>
  <c r="U8" i="20"/>
  <c r="T8" i="20"/>
  <c r="S8" i="20"/>
  <c r="G8" i="20"/>
  <c r="F8" i="20"/>
  <c r="E8" i="20"/>
  <c r="G8" i="21" l="1"/>
  <c r="G10" i="21" s="1"/>
  <c r="K21" i="21"/>
  <c r="O36" i="21"/>
  <c r="N20" i="21"/>
  <c r="O20" i="21" s="1"/>
  <c r="O22" i="21" s="1"/>
  <c r="G13" i="21"/>
  <c r="J12" i="21"/>
  <c r="K12" i="21" s="1"/>
  <c r="K14" i="21" s="1"/>
  <c r="V9" i="21"/>
  <c r="U17" i="21"/>
  <c r="U13" i="21"/>
  <c r="U11" i="21"/>
  <c r="S9" i="21"/>
  <c r="M11" i="7"/>
  <c r="AA11" i="7"/>
  <c r="T9" i="7"/>
  <c r="T18" i="7"/>
  <c r="Y19" i="7"/>
  <c r="Y15" i="7"/>
  <c r="X19" i="7"/>
  <c r="X15" i="7"/>
  <c r="X16" i="7"/>
  <c r="X17" i="7"/>
  <c r="X18" i="7"/>
  <c r="T17" i="7"/>
  <c r="F14" i="7"/>
  <c r="M18" i="7"/>
  <c r="F17" i="7"/>
  <c r="M15" i="7"/>
  <c r="F18" i="7"/>
  <c r="F16" i="7"/>
  <c r="F15" i="7"/>
  <c r="M16" i="7"/>
  <c r="M17" i="7"/>
  <c r="T16" i="7"/>
  <c r="T11" i="7"/>
  <c r="AD11" i="7" s="1"/>
  <c r="M7" i="7"/>
  <c r="T13" i="7"/>
  <c r="AE13" i="7" s="1"/>
  <c r="T7" i="7"/>
  <c r="M8" i="7"/>
  <c r="F9" i="7"/>
  <c r="T12" i="7"/>
  <c r="M14" i="7"/>
  <c r="AE9" i="7"/>
  <c r="O37" i="21" l="1"/>
  <c r="U8" i="21"/>
  <c r="S17" i="21"/>
  <c r="V17" i="21"/>
  <c r="V13" i="21"/>
  <c r="S13" i="21"/>
  <c r="U21" i="21"/>
  <c r="V11" i="21"/>
  <c r="U15" i="21"/>
  <c r="S11" i="21"/>
  <c r="U19" i="21"/>
  <c r="T9" i="21"/>
  <c r="W9" i="21"/>
  <c r="X9" i="21"/>
  <c r="AD10" i="7"/>
  <c r="AE10" i="7"/>
  <c r="AD7" i="7"/>
  <c r="AD14" i="7"/>
  <c r="AD8" i="7"/>
  <c r="AE8" i="7"/>
  <c r="AD12" i="7"/>
  <c r="AE12" i="7"/>
  <c r="AD9" i="7"/>
  <c r="AE11" i="7"/>
  <c r="AD13" i="7"/>
  <c r="S8" i="21" l="1"/>
  <c r="U16" i="21"/>
  <c r="U12" i="21"/>
  <c r="U10" i="21"/>
  <c r="V8" i="21"/>
  <c r="T17" i="21"/>
  <c r="W17" i="21"/>
  <c r="X17" i="21"/>
  <c r="X13" i="21"/>
  <c r="T13" i="21"/>
  <c r="W13" i="21"/>
  <c r="V21" i="21"/>
  <c r="S21" i="21"/>
  <c r="S15" i="21"/>
  <c r="U23" i="21"/>
  <c r="V15" i="21"/>
  <c r="T11" i="21"/>
  <c r="W11" i="21"/>
  <c r="X11" i="21"/>
  <c r="V19" i="21"/>
  <c r="S19" i="21"/>
  <c r="AE7" i="7"/>
  <c r="AE14" i="7"/>
  <c r="W8" i="21" l="1"/>
  <c r="T8" i="21"/>
  <c r="S16" i="21"/>
  <c r="V16" i="21"/>
  <c r="U20" i="21"/>
  <c r="S12" i="21"/>
  <c r="V12" i="21"/>
  <c r="V10" i="21"/>
  <c r="U14" i="21"/>
  <c r="U18" i="21"/>
  <c r="S10" i="21"/>
  <c r="T21" i="21"/>
  <c r="W21" i="21"/>
  <c r="X21" i="21"/>
  <c r="W15" i="21"/>
  <c r="T15" i="21"/>
  <c r="X15" i="21"/>
  <c r="V23" i="21"/>
  <c r="S23" i="21"/>
  <c r="T19" i="21"/>
  <c r="W19" i="21"/>
  <c r="X19" i="21"/>
  <c r="X16" i="21" l="1"/>
  <c r="T16" i="21"/>
  <c r="W16" i="21"/>
  <c r="V20" i="21"/>
  <c r="S20" i="21"/>
  <c r="T12" i="21"/>
  <c r="X12" i="21"/>
  <c r="W12" i="21"/>
  <c r="S14" i="21"/>
  <c r="V14" i="21"/>
  <c r="U22" i="21"/>
  <c r="V18" i="21"/>
  <c r="S18" i="21"/>
  <c r="T10" i="21"/>
  <c r="W10" i="21"/>
  <c r="X10" i="21"/>
  <c r="T23" i="21"/>
  <c r="W23" i="21"/>
  <c r="X23" i="21"/>
  <c r="T20" i="21" l="1"/>
  <c r="W20" i="21"/>
  <c r="X20" i="21"/>
  <c r="X14" i="21"/>
  <c r="T14" i="21"/>
  <c r="W14" i="21"/>
  <c r="Z12" i="7"/>
  <c r="AA12" i="7" s="1"/>
  <c r="Z18" i="7"/>
  <c r="AA18" i="7" s="1"/>
  <c r="Z15" i="7"/>
  <c r="AA15" i="7" s="1"/>
  <c r="Z8" i="7"/>
  <c r="AA8" i="7" s="1"/>
  <c r="Z14" i="7"/>
  <c r="AA14" i="7" s="1"/>
  <c r="Z16" i="7"/>
  <c r="AA16" i="7" s="1"/>
  <c r="Z10" i="7"/>
  <c r="AA10" i="7" s="1"/>
  <c r="Z13" i="7"/>
  <c r="AA13" i="7" s="1"/>
  <c r="Z17" i="7"/>
  <c r="AA17" i="7" s="1"/>
  <c r="Z9" i="7"/>
  <c r="AA9" i="7" s="1"/>
  <c r="Z7" i="7"/>
  <c r="AA7" i="7" s="1"/>
  <c r="Z19" i="7"/>
  <c r="AA19" i="7" s="1"/>
  <c r="V22" i="21"/>
  <c r="S22" i="21"/>
  <c r="W18" i="21"/>
  <c r="X18" i="21"/>
  <c r="T18" i="21"/>
  <c r="T22" i="21" l="1"/>
  <c r="W22" i="21"/>
  <c r="X22" i="21"/>
</calcChain>
</file>

<file path=xl/sharedStrings.xml><?xml version="1.0" encoding="utf-8"?>
<sst xmlns="http://schemas.openxmlformats.org/spreadsheetml/2006/main" count="550" uniqueCount="149">
  <si>
    <t>SUB 12 FEMININO</t>
  </si>
  <si>
    <t>PONTUAÇÃO ESCOLA:</t>
  </si>
  <si>
    <t>SIM</t>
  </si>
  <si>
    <t xml:space="preserve">S É R I E   O U R O </t>
  </si>
  <si>
    <t>CLASSIFICAÇÃO</t>
  </si>
  <si>
    <t>NOMES</t>
  </si>
  <si>
    <t>ESCOLA</t>
  </si>
  <si>
    <t>PONTUAÇÃO ALUNO</t>
  </si>
  <si>
    <t>PONTUAÇÃO ESCOLA</t>
  </si>
  <si>
    <t>SOPHIA, ALICE, ANA, MANUELA</t>
  </si>
  <si>
    <t>Q</t>
  </si>
  <si>
    <t>LORENA, ISADORA, VALENTINA, ESTHER</t>
  </si>
  <si>
    <t>S É R I E   P R A T A</t>
  </si>
  <si>
    <t>S É R I E    P R A T A</t>
  </si>
  <si>
    <t>SUB 12 MASCULINO</t>
  </si>
  <si>
    <t>HEITOR, LORENZO, MURILO</t>
  </si>
  <si>
    <t>CRISTIANO, VITOR, JOÃO, LORENZO</t>
  </si>
  <si>
    <t>HENRIQUE, LORENZO, LUCAS, VINICIUS</t>
  </si>
  <si>
    <t>MIGUEL, ENZO, GABRIEL, RAFAEL</t>
  </si>
  <si>
    <t>GUILHERME, GUILHERME, MATHEUS</t>
  </si>
  <si>
    <t>LORENZO, RAFAEL, LEONARDO</t>
  </si>
  <si>
    <t>LORENZO, GAEL, RICARDO</t>
  </si>
  <si>
    <t>LUCAS, HEITOR, PEDRO</t>
  </si>
  <si>
    <t>LUIS, GUILHERME, LEONARDO, ENZO</t>
  </si>
  <si>
    <t>MATHEUS, JOÃO, LUCAS</t>
  </si>
  <si>
    <t>HENRIQUE, JOÃO, LEANDRO</t>
  </si>
  <si>
    <t>SUB 14 FEMININO</t>
  </si>
  <si>
    <t>RAYANE, ISADORA, BIANCA</t>
  </si>
  <si>
    <t>LORENA, BARBARA, FERNANDA, MANUELA</t>
  </si>
  <si>
    <t>ANA, BEATRIZ, MANUELA, MARIA</t>
  </si>
  <si>
    <t>NATHALIA, NINA, LUISA</t>
  </si>
  <si>
    <t>ISADORA, ISABELLE, MARIA</t>
  </si>
  <si>
    <t>HELENA, LUIZA, ISABELA, LAURA</t>
  </si>
  <si>
    <t>ISABELLE, JULIA, GIOVANNA</t>
  </si>
  <si>
    <t>SUB 14 MASCULINO</t>
  </si>
  <si>
    <t>ENZO, GABRIEL, RAFAEL, GUSTAVO</t>
  </si>
  <si>
    <t>ARTHUR, AUGUSTO, MIGUEL, VINICIUS</t>
  </si>
  <si>
    <t>ARTHUR, MARCOS, OTAVIO</t>
  </si>
  <si>
    <t>GUILHERME, LEONARDO, LORENZO, PEDRO</t>
  </si>
  <si>
    <t>BERNARDO, DAVI, JULIO, PEDRO</t>
  </si>
  <si>
    <t>BENTO, JOSE, PEDRO</t>
  </si>
  <si>
    <t>BENICIO, CAIQUE, RAFAEL, JOÃO. MARCOS</t>
  </si>
  <si>
    <t>DAVI, PIETRO, PERSIO</t>
  </si>
  <si>
    <t>SÉRIE PRATA</t>
  </si>
  <si>
    <t>ANTONIO, RODRIGO, RAFAEL, PEDRO</t>
  </si>
  <si>
    <t>GABRIEL, PAULO, ARTHUR, MATEUS</t>
  </si>
  <si>
    <t>ALEXANDRE, BERNARDO, GIOVANNI</t>
  </si>
  <si>
    <t>GUILHERME, FELIPE, RYAN, VALENTIM</t>
  </si>
  <si>
    <t>THEO, JOÃO, GUSTAVO</t>
  </si>
  <si>
    <t>LUCAS, JOÃO, DAVI</t>
  </si>
  <si>
    <t>THOMAS, GUILHERME, VINICIUS</t>
  </si>
  <si>
    <t>SUB 16 FEMININO</t>
  </si>
  <si>
    <t>GABRIELA, ISADORA, ALICE, ISABELA</t>
  </si>
  <si>
    <t>MARCELA, LAURA, SOPHIA, MARIA</t>
  </si>
  <si>
    <t>SOFIA, LORENA, ALINE, LETICIA</t>
  </si>
  <si>
    <t>SUB 16 MASCULINO</t>
  </si>
  <si>
    <t>DIEGO, GUILHERME, PEDRO</t>
  </si>
  <si>
    <t>SAMUEL, PEDRO, JULIO, GABRIEL</t>
  </si>
  <si>
    <t>LUCAS, LUIS, PEDRO</t>
  </si>
  <si>
    <t>ALLAN, FELIPE, LORENZO</t>
  </si>
  <si>
    <t>BENICIO, BERNARDO, GUIDO, LUCCA</t>
  </si>
  <si>
    <t>SERIE PRATA</t>
  </si>
  <si>
    <t>DAVI, FELIPE, JOÃO, VITOR</t>
  </si>
  <si>
    <t>MURILO, GUIILHERME, ENRICO</t>
  </si>
  <si>
    <t>MATHEUS, JULIANO, ANDRE</t>
  </si>
  <si>
    <t>SUB 17 FEMININO</t>
  </si>
  <si>
    <t>MARCELA, FERNANDA, ANA</t>
  </si>
  <si>
    <t>SUB 17 MASCULINO</t>
  </si>
  <si>
    <t>GABRIEL, GUSTAVO, PEDRO</t>
  </si>
  <si>
    <t>PIETRO, MURILO, GABRIEL, FELIPE</t>
  </si>
  <si>
    <t>RYAN, LUCAS, RICARDO</t>
  </si>
  <si>
    <t>DAVI, GUILHERME, JOSE</t>
  </si>
  <si>
    <t>GUILHERME, GUSTAVO, PIETRO</t>
  </si>
  <si>
    <t>FEDERADOS</t>
  </si>
  <si>
    <t>BRUNO, GUILHERME, KAUE</t>
  </si>
  <si>
    <t>FELIPE, LUCAS, JOÃO, RAFAEL</t>
  </si>
  <si>
    <t>ANDRE, ENZO, PEDRO</t>
  </si>
  <si>
    <t>VINICIUS, RAFAEL, DAVI</t>
  </si>
  <si>
    <t xml:space="preserve">SUB 17 MASCULINO (FEDERADOS) </t>
  </si>
  <si>
    <t>SUB-12</t>
  </si>
  <si>
    <t>GERAL SUB 12</t>
  </si>
  <si>
    <t>CLASSIFICAÇÃO SUB 12</t>
  </si>
  <si>
    <t>PONTUAÇÃO</t>
  </si>
  <si>
    <t>SUB-14</t>
  </si>
  <si>
    <t>GERAL SUB 14</t>
  </si>
  <si>
    <t>CLASSIFICAÇÃO SUB 14</t>
  </si>
  <si>
    <t>SUB-16</t>
  </si>
  <si>
    <t>GERAL SUB 16</t>
  </si>
  <si>
    <t>CLASSIFICAÇÃO SUB 16</t>
  </si>
  <si>
    <t>SUB-18</t>
  </si>
  <si>
    <t>GERAL SUB 18</t>
  </si>
  <si>
    <t>CLASSIFICAÇÃO SUB 18</t>
  </si>
  <si>
    <t>TOTAL</t>
  </si>
  <si>
    <t>MASC</t>
  </si>
  <si>
    <t>FEM</t>
  </si>
  <si>
    <t>MASC FED</t>
  </si>
  <si>
    <t xml:space="preserve">ARBOS S.A </t>
  </si>
  <si>
    <t>2º</t>
  </si>
  <si>
    <t>1º</t>
  </si>
  <si>
    <t>ARBOS SBC</t>
  </si>
  <si>
    <t>3º</t>
  </si>
  <si>
    <t>ARBOS SCS</t>
  </si>
  <si>
    <t>6º</t>
  </si>
  <si>
    <t>5º</t>
  </si>
  <si>
    <t>FENIX</t>
  </si>
  <si>
    <t>4º</t>
  </si>
  <si>
    <t>LICEU JARDIM</t>
  </si>
  <si>
    <t>7º</t>
  </si>
  <si>
    <t>ALUNOS PARTICIPANTES</t>
  </si>
  <si>
    <t>ESCOLAS PARTICIPANTES</t>
  </si>
  <si>
    <t>NOME</t>
  </si>
  <si>
    <t>CATEGORIA</t>
  </si>
  <si>
    <t>GENÊRO</t>
  </si>
  <si>
    <t>Legenda:</t>
  </si>
  <si>
    <t>(digitar informações nesta coluna)</t>
  </si>
  <si>
    <t>SUB 12</t>
  </si>
  <si>
    <t>(Não alterar - apenas cadastro para lista)</t>
  </si>
  <si>
    <t>NÃO</t>
  </si>
  <si>
    <t>STAGIUM - DIAD</t>
  </si>
  <si>
    <t>(selecionar escola via lista)</t>
  </si>
  <si>
    <t>JULIO VERNE - DIAD</t>
  </si>
  <si>
    <t>LUIGI, THEO, VITOR</t>
  </si>
  <si>
    <t>VILLARE - SCS</t>
  </si>
  <si>
    <t>SÃO JOSÉ - S.A</t>
  </si>
  <si>
    <t>HENRIQUE, BERNARDO, ARTHUR</t>
  </si>
  <si>
    <t>NELSON GASPAR - S.A</t>
  </si>
  <si>
    <t>RAFAEL, BENTO, MIGUEL</t>
  </si>
  <si>
    <t>ATENEU - SCS</t>
  </si>
  <si>
    <t>PETROPOLIS - SBC</t>
  </si>
  <si>
    <t>HARMONIA - SBC</t>
  </si>
  <si>
    <t>AMERICAN ACADEMY - SCS</t>
  </si>
  <si>
    <t>ARTHUR, GUILHERME, ARTHUR</t>
  </si>
  <si>
    <t>SUB 14</t>
  </si>
  <si>
    <t>LETICIA, MANUELA, ISABELA</t>
  </si>
  <si>
    <t>LETICIA, YASMIN, ISABELE</t>
  </si>
  <si>
    <t>ANA, CAROLINA, CAROLINA, MARIA</t>
  </si>
  <si>
    <t>SUB 16</t>
  </si>
  <si>
    <t>MIGUEL, FLAVIO, TIAGO</t>
  </si>
  <si>
    <t>THEO, CAUE, THIAGO</t>
  </si>
  <si>
    <t>EDUARDO, ENZO, FELIPE</t>
  </si>
  <si>
    <t>RIAM, HENRIQUE, MURILO, BRUNO</t>
  </si>
  <si>
    <t>GUSTAVO, LORENZO, MURILO</t>
  </si>
  <si>
    <t>LUIZA, AHSLEY, CAROLINE</t>
  </si>
  <si>
    <t>SUB 18</t>
  </si>
  <si>
    <t>ENZO, ENRICO, GABRIEL</t>
  </si>
  <si>
    <t>IGOR, LUCA, GABRIEL</t>
  </si>
  <si>
    <t>8º</t>
  </si>
  <si>
    <t>9º</t>
  </si>
  <si>
    <t>10º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</si>
</sst>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charset val="134"/>
      <scheme val="minor"/>
    </font>
    <font>
      <b/>
      <sz val="11"/>
      <color theme="0"/>
      <name val="Calibri"/>
      <charset val="134"/>
      <scheme val="minor"/>
    </font>
    <font>
      <b/>
      <i/>
      <sz val="8"/>
      <color theme="0"/>
      <name val="Calibri"/>
      <charset val="134"/>
      <scheme val="minor"/>
    </font>
    <font>
      <i/>
      <sz val="8"/>
      <color theme="0"/>
      <name val="Calibri"/>
      <charset val="134"/>
      <scheme val="minor"/>
    </font>
    <font>
      <b/>
      <i/>
      <sz val="11"/>
      <color theme="0"/>
      <name val="Calibri"/>
      <charset val="134"/>
      <scheme val="minor"/>
    </font>
    <font>
      <b/>
      <sz val="9"/>
      <color theme="1"/>
      <name val="Calibri"/>
      <charset val="134"/>
      <scheme val="minor"/>
    </font>
    <font>
      <b/>
      <i/>
      <sz val="9"/>
      <color theme="0"/>
      <name val="Calibri"/>
      <charset val="134"/>
      <scheme val="minor"/>
    </font>
    <font>
      <sz val="11"/>
      <name val="Calibri"/>
      <charset val="134"/>
      <scheme val="minor"/>
    </font>
    <font>
      <i/>
      <sz val="11"/>
      <color theme="0" tint="-0.499984740745262"/>
      <name val="Calibri"/>
      <charset val="134"/>
      <scheme val="minor"/>
    </font>
    <font>
      <sz val="10"/>
      <color theme="1"/>
      <name val="Calibri"/>
      <charset val="134"/>
      <scheme val="minor"/>
    </font>
    <font>
      <i/>
      <sz val="9"/>
      <color theme="0"/>
      <name val="Calibri"/>
      <charset val="134"/>
      <scheme val="minor"/>
    </font>
    <font>
      <b/>
      <sz val="11"/>
      <color theme="1"/>
      <name val="Century Gothic"/>
      <charset val="134"/>
    </font>
    <font>
      <sz val="11"/>
      <color theme="1"/>
      <name val="Century Gothic"/>
      <charset val="134"/>
    </font>
    <font>
      <b/>
      <sz val="11"/>
      <name val="Century Gothic"/>
      <charset val="134"/>
    </font>
    <font>
      <b/>
      <sz val="11"/>
      <color theme="0"/>
      <name val="Century Gothic"/>
      <charset val="134"/>
    </font>
    <font>
      <sz val="10"/>
      <color theme="1"/>
      <name val="Century Gothic"/>
      <charset val="134"/>
    </font>
    <font>
      <sz val="11"/>
      <name val="Century Gothic"/>
      <charset val="134"/>
    </font>
    <font>
      <sz val="11"/>
      <color theme="0"/>
      <name val="Century Gothic"/>
      <charset val="134"/>
    </font>
    <font>
      <b/>
      <sz val="10"/>
      <color theme="1"/>
      <name val="Century Gothic"/>
      <charset val="134"/>
    </font>
    <font>
      <sz val="10"/>
      <color theme="0"/>
      <name val="Century Gothic"/>
      <charset val="134"/>
    </font>
    <font>
      <b/>
      <sz val="12"/>
      <color theme="0"/>
      <name val="Century Gothic"/>
      <charset val="134"/>
    </font>
    <font>
      <b/>
      <sz val="11"/>
      <color rgb="FFFF0066"/>
      <name val="Century Gothic"/>
      <charset val="134"/>
    </font>
    <font>
      <b/>
      <sz val="12"/>
      <color theme="1"/>
      <name val="Century Gothic"/>
      <charset val="134"/>
    </font>
    <font>
      <b/>
      <sz val="10"/>
      <name val="Century Gothic"/>
      <charset val="134"/>
    </font>
    <font>
      <b/>
      <sz val="11"/>
      <color theme="1"/>
      <name val="Calibri"/>
      <charset val="134"/>
      <scheme val="minor"/>
    </font>
    <font>
      <b/>
      <sz val="11"/>
      <color rgb="FFC1C1FF"/>
      <name val="Calibri"/>
      <charset val="134"/>
      <scheme val="minor"/>
    </font>
    <font>
      <b/>
      <sz val="11"/>
      <name val="Calibri"/>
      <charset val="134"/>
      <scheme val="minor"/>
    </font>
    <font>
      <b/>
      <sz val="11"/>
      <color rgb="FFFFCCFF"/>
      <name val="Calibri"/>
      <charset val="134"/>
      <scheme val="minor"/>
    </font>
    <font>
      <b/>
      <sz val="11"/>
      <color rgb="FFFFCCFF"/>
      <name val="Century Gothic"/>
      <charset val="134"/>
    </font>
    <font>
      <sz val="11"/>
      <color rgb="FFFFCCFF"/>
      <name val="Century Gothic"/>
      <charset val="134"/>
    </font>
    <font>
      <sz val="8"/>
      <name val="Calibri"/>
      <charset val="134"/>
      <scheme val="minor"/>
    </font>
  </fonts>
  <fills count="21">
    <fill>
      <patternFill patternType="none"/>
    </fill>
    <fill>
      <patternFill patternType="gray125"/>
    </fill>
    <fill>
      <patternFill patternType="solid">
        <fgColor theme="2" tint="-0.749992370372631"/>
        <bgColor indexed="64"/>
      </patternFill>
    </fill>
    <fill>
      <patternFill patternType="solid">
        <fgColor theme="9"/>
        <bgColor indexed="64"/>
      </patternFill>
    </fill>
    <fill>
      <patternFill patternType="solid">
        <fgColor theme="0" tint="-0.14996795556505021"/>
        <bgColor indexed="64"/>
      </patternFill>
    </fill>
    <fill>
      <patternFill patternType="solid">
        <fgColor theme="4"/>
        <bgColor indexed="64"/>
      </patternFill>
    </fill>
    <fill>
      <patternFill patternType="solid">
        <fgColor rgb="FFFFFF99"/>
        <bgColor indexed="64"/>
      </patternFill>
    </fill>
    <fill>
      <patternFill patternType="solid">
        <fgColor theme="9" tint="0.79995117038483843"/>
        <bgColor indexed="64"/>
      </patternFill>
    </fill>
    <fill>
      <patternFill patternType="solid">
        <fgColor theme="0" tint="-4.9989318521683403E-2"/>
        <bgColor indexed="64"/>
      </patternFill>
    </fill>
    <fill>
      <gradientFill degree="270">
        <stop position="0">
          <color theme="0"/>
        </stop>
        <stop position="1">
          <color theme="4" tint="0.39997558519241921"/>
        </stop>
      </gradientFill>
    </fill>
    <fill>
      <patternFill patternType="solid">
        <fgColor rgb="FFFFD347"/>
        <bgColor indexed="64"/>
      </patternFill>
    </fill>
    <fill>
      <patternFill patternType="solid">
        <fgColor rgb="FFFF0066"/>
        <bgColor indexed="64"/>
      </patternFill>
    </fill>
    <fill>
      <patternFill patternType="solid">
        <fgColor theme="7" tint="0.59999389629810485"/>
        <bgColor indexed="64"/>
      </patternFill>
    </fill>
    <fill>
      <patternFill patternType="solid">
        <fgColor theme="7" tint="0.79995117038483843"/>
        <bgColor indexed="64"/>
      </patternFill>
    </fill>
    <fill>
      <patternFill patternType="solid">
        <fgColor rgb="FFFFB219"/>
        <bgColor indexed="64"/>
      </patternFill>
    </fill>
    <fill>
      <patternFill patternType="solid">
        <fgColor rgb="FFC1C1FF"/>
        <bgColor indexed="64"/>
      </patternFill>
    </fill>
    <fill>
      <patternFill patternType="solid">
        <fgColor rgb="FFFFDC97"/>
        <bgColor indexed="64"/>
      </patternFill>
    </fill>
    <fill>
      <patternFill patternType="solid">
        <fgColor rgb="FF9797FF"/>
        <bgColor indexed="64"/>
      </patternFill>
    </fill>
    <fill>
      <patternFill patternType="solid">
        <fgColor theme="0" tint="-0.34998626667073579"/>
        <bgColor indexed="64"/>
      </patternFill>
    </fill>
    <fill>
      <patternFill patternType="solid">
        <fgColor rgb="FFFFCCFF"/>
        <bgColor indexed="64"/>
      </patternFill>
    </fill>
    <fill>
      <patternFill patternType="solid">
        <fgColor rgb="FFFF9FFF"/>
        <bgColor indexed="64"/>
      </patternFill>
    </fill>
  </fills>
  <borders count="28">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medium">
        <color auto="1"/>
      </left>
      <right style="medium">
        <color auto="1"/>
      </right>
      <top style="medium">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top/>
      <bottom/>
      <diagonal/>
    </border>
    <border>
      <left style="thin">
        <color auto="1"/>
      </left>
      <right style="medium">
        <color auto="1"/>
      </right>
      <top/>
      <bottom/>
      <diagonal/>
    </border>
    <border>
      <left/>
      <right style="thin">
        <color auto="1"/>
      </right>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top/>
      <bottom/>
      <diagonal/>
    </border>
    <border>
      <left style="medium">
        <color auto="1"/>
      </left>
      <right style="thin">
        <color auto="1"/>
      </right>
      <top/>
      <bottom/>
      <diagonal/>
    </border>
    <border>
      <left style="medium">
        <color auto="1"/>
      </left>
      <right/>
      <top style="thin">
        <color auto="1"/>
      </top>
      <bottom/>
      <diagonal/>
    </border>
    <border>
      <left/>
      <right/>
      <top/>
      <bottom style="thin">
        <color theme="0"/>
      </bottom>
      <diagonal/>
    </border>
  </borders>
  <cellStyleXfs count="1">
    <xf numFmtId="0" fontId="0" fillId="0" borderId="0"/>
  </cellStyleXfs>
  <cellXfs count="181">
    <xf numFmtId="0" fontId="0" fillId="0" borderId="0" xfId="0"/>
    <xf numFmtId="0" fontId="0" fillId="0" borderId="0" xfId="0" applyAlignment="1">
      <alignment horizontal="center"/>
    </xf>
    <xf numFmtId="0" fontId="1" fillId="2" borderId="0" xfId="0" applyFont="1" applyFill="1" applyAlignment="1">
      <alignment horizontal="center" vertical="center"/>
    </xf>
    <xf numFmtId="0" fontId="2" fillId="3" borderId="5" xfId="0" applyFont="1" applyFill="1" applyBorder="1" applyAlignment="1">
      <alignment horizontal="center" vertical="center" wrapText="1"/>
    </xf>
    <xf numFmtId="0" fontId="3" fillId="4" borderId="5" xfId="0" applyFont="1" applyFill="1" applyBorder="1" applyAlignment="1">
      <alignment horizontal="center" vertical="center"/>
    </xf>
    <xf numFmtId="0" fontId="2" fillId="5" borderId="5" xfId="0" applyFont="1" applyFill="1" applyBorder="1" applyAlignment="1">
      <alignment horizontal="center" vertical="center"/>
    </xf>
    <xf numFmtId="0" fontId="0" fillId="6" borderId="0" xfId="0" applyFill="1" applyAlignment="1">
      <alignment horizontal="center" vertical="center"/>
    </xf>
    <xf numFmtId="0" fontId="5" fillId="6" borderId="0" xfId="0" applyFont="1" applyFill="1"/>
    <xf numFmtId="0" fontId="6" fillId="3" borderId="5" xfId="0" applyFont="1" applyFill="1" applyBorder="1" applyAlignment="1">
      <alignment horizontal="center" vertical="center" wrapText="1"/>
    </xf>
    <xf numFmtId="3" fontId="7" fillId="7" borderId="6" xfId="0" applyNumberFormat="1" applyFont="1" applyFill="1" applyBorder="1" applyAlignment="1" applyProtection="1">
      <alignment horizontal="center" vertical="center"/>
      <protection hidden="1"/>
    </xf>
    <xf numFmtId="0" fontId="8" fillId="8" borderId="5" xfId="0" applyFont="1" applyFill="1" applyBorder="1" applyAlignment="1">
      <alignment horizontal="center"/>
    </xf>
    <xf numFmtId="0" fontId="9" fillId="0" borderId="0" xfId="0" applyFont="1" applyAlignment="1">
      <alignment vertical="center"/>
    </xf>
    <xf numFmtId="0" fontId="0" fillId="8" borderId="5" xfId="0" applyFill="1" applyBorder="1" applyAlignment="1">
      <alignment horizontal="center"/>
    </xf>
    <xf numFmtId="0" fontId="10" fillId="4" borderId="5" xfId="0" applyFont="1" applyFill="1" applyBorder="1" applyAlignment="1">
      <alignment horizontal="center"/>
    </xf>
    <xf numFmtId="0" fontId="6" fillId="5" borderId="5"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vertical="center"/>
    </xf>
    <xf numFmtId="0" fontId="12" fillId="0" borderId="0" xfId="0" applyFont="1" applyAlignment="1" applyProtection="1">
      <alignment vertical="center"/>
      <protection locked="0"/>
    </xf>
    <xf numFmtId="0" fontId="11" fillId="0" borderId="0" xfId="0" applyFont="1" applyAlignment="1">
      <alignment vertical="center"/>
    </xf>
    <xf numFmtId="0" fontId="11" fillId="0" borderId="0" xfId="0" applyFont="1" applyAlignment="1">
      <alignment horizontal="left" vertical="center"/>
    </xf>
    <xf numFmtId="0" fontId="13" fillId="10" borderId="8" xfId="0" applyFont="1" applyFill="1" applyBorder="1" applyAlignment="1">
      <alignment horizontal="center" vertical="center"/>
    </xf>
    <xf numFmtId="0" fontId="13" fillId="0" borderId="8" xfId="0" applyFont="1" applyBorder="1" applyAlignment="1">
      <alignment horizontal="center" vertical="center"/>
    </xf>
    <xf numFmtId="0" fontId="13" fillId="10" borderId="7" xfId="0" applyFont="1" applyFill="1" applyBorder="1" applyAlignment="1">
      <alignment vertical="center"/>
    </xf>
    <xf numFmtId="0" fontId="13" fillId="10" borderId="2" xfId="0" applyFont="1" applyFill="1" applyBorder="1" applyAlignment="1">
      <alignment vertical="center"/>
    </xf>
    <xf numFmtId="0" fontId="14" fillId="5" borderId="5"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3" fillId="0" borderId="11" xfId="0" applyFont="1" applyBorder="1" applyAlignment="1">
      <alignment horizontal="center" vertical="center"/>
    </xf>
    <xf numFmtId="0" fontId="14" fillId="11" borderId="11" xfId="0" applyFont="1" applyFill="1" applyBorder="1" applyAlignment="1">
      <alignment horizontal="center" vertical="center" wrapText="1"/>
    </xf>
    <xf numFmtId="0" fontId="13" fillId="10" borderId="0" xfId="0" applyFont="1" applyFill="1" applyAlignment="1">
      <alignment vertical="center"/>
    </xf>
    <xf numFmtId="0" fontId="13" fillId="10" borderId="13" xfId="0" applyFont="1" applyFill="1" applyBorder="1" applyAlignment="1">
      <alignment vertical="center"/>
    </xf>
    <xf numFmtId="0" fontId="11" fillId="0" borderId="0" xfId="0" applyFont="1" applyAlignment="1">
      <alignment horizontal="right" vertical="center"/>
    </xf>
    <xf numFmtId="0" fontId="11" fillId="12" borderId="5" xfId="0" applyFont="1" applyFill="1" applyBorder="1" applyAlignment="1" applyProtection="1">
      <alignment horizontal="center" vertical="center"/>
      <protection locked="0"/>
    </xf>
    <xf numFmtId="3" fontId="12" fillId="13" borderId="5" xfId="0" applyNumberFormat="1" applyFont="1" applyFill="1" applyBorder="1" applyAlignment="1" applyProtection="1">
      <alignment horizontal="center" vertical="center"/>
      <protection hidden="1"/>
    </xf>
    <xf numFmtId="3" fontId="11" fillId="13" borderId="5" xfId="0" applyNumberFormat="1" applyFont="1" applyFill="1" applyBorder="1" applyAlignment="1" applyProtection="1">
      <alignment horizontal="center" vertical="center"/>
      <protection hidden="1"/>
    </xf>
    <xf numFmtId="3" fontId="12" fillId="0" borderId="5" xfId="0" applyNumberFormat="1" applyFont="1" applyBorder="1" applyAlignment="1" applyProtection="1">
      <alignment horizontal="center" vertical="center"/>
      <protection hidden="1"/>
    </xf>
    <xf numFmtId="3" fontId="11" fillId="0" borderId="5" xfId="0" applyNumberFormat="1" applyFont="1" applyBorder="1" applyAlignment="1" applyProtection="1">
      <alignment horizontal="center" vertical="center"/>
      <protection hidden="1"/>
    </xf>
    <xf numFmtId="3" fontId="11" fillId="12" borderId="5" xfId="0" applyNumberFormat="1" applyFont="1" applyFill="1" applyBorder="1" applyAlignment="1" applyProtection="1">
      <alignment horizontal="center" vertical="center"/>
      <protection hidden="1"/>
    </xf>
    <xf numFmtId="0" fontId="15" fillId="0" borderId="0" xfId="0" applyFont="1" applyAlignment="1">
      <alignment horizontal="center" vertical="center"/>
    </xf>
    <xf numFmtId="0" fontId="16" fillId="0" borderId="0" xfId="0" applyFont="1" applyAlignment="1">
      <alignment vertical="center"/>
    </xf>
    <xf numFmtId="0" fontId="11" fillId="0" borderId="0" xfId="0" applyFont="1" applyAlignment="1">
      <alignment vertical="top" wrapText="1"/>
    </xf>
    <xf numFmtId="0" fontId="12" fillId="0" borderId="0" xfId="0" applyFont="1" applyAlignment="1">
      <alignment vertical="top" wrapText="1"/>
    </xf>
    <xf numFmtId="0" fontId="17" fillId="0" borderId="0" xfId="0" applyFont="1" applyAlignment="1">
      <alignment vertical="center"/>
    </xf>
    <xf numFmtId="0" fontId="19"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top" wrapText="1"/>
    </xf>
    <xf numFmtId="0" fontId="21" fillId="0" borderId="0" xfId="0" applyFont="1" applyAlignment="1">
      <alignment horizontal="left" vertical="center"/>
    </xf>
    <xf numFmtId="0" fontId="15" fillId="0" borderId="0" xfId="0" applyFont="1" applyAlignment="1">
      <alignment horizontal="center" vertical="top" wrapText="1"/>
    </xf>
    <xf numFmtId="0" fontId="21" fillId="0" borderId="8" xfId="0" applyFont="1" applyBorder="1" applyAlignment="1">
      <alignment horizontal="right" vertical="top" wrapText="1"/>
    </xf>
    <xf numFmtId="0" fontId="21" fillId="0" borderId="8" xfId="0" applyFont="1" applyBorder="1" applyAlignment="1">
      <alignment horizontal="left" vertical="top" wrapText="1"/>
    </xf>
    <xf numFmtId="0" fontId="16" fillId="15" borderId="1" xfId="0" applyFont="1" applyFill="1" applyBorder="1" applyAlignment="1">
      <alignment vertical="center"/>
    </xf>
    <xf numFmtId="0" fontId="11" fillId="15" borderId="7" xfId="0" applyFont="1" applyFill="1" applyBorder="1" applyAlignment="1">
      <alignment vertical="top" wrapText="1"/>
    </xf>
    <xf numFmtId="0" fontId="12" fillId="15" borderId="7" xfId="0" applyFont="1" applyFill="1" applyBorder="1" applyAlignment="1">
      <alignment vertical="center"/>
    </xf>
    <xf numFmtId="0" fontId="12" fillId="15" borderId="7" xfId="0" applyFont="1" applyFill="1" applyBorder="1" applyAlignment="1">
      <alignment vertical="top" wrapText="1"/>
    </xf>
    <xf numFmtId="0" fontId="12" fillId="15" borderId="2" xfId="0" applyFont="1" applyFill="1" applyBorder="1" applyAlignment="1">
      <alignment vertical="center"/>
    </xf>
    <xf numFmtId="0" fontId="23" fillId="15" borderId="12" xfId="0" applyFont="1" applyFill="1" applyBorder="1" applyAlignment="1">
      <alignment horizontal="center" vertical="center"/>
    </xf>
    <xf numFmtId="0" fontId="24" fillId="16" borderId="14" xfId="0" applyFont="1" applyFill="1" applyBorder="1" applyAlignment="1">
      <alignment horizontal="center" vertical="top" wrapText="1"/>
    </xf>
    <xf numFmtId="0" fontId="25" fillId="15" borderId="0" xfId="0" applyFont="1" applyFill="1" applyAlignment="1">
      <alignment horizontal="center" vertical="center"/>
    </xf>
    <xf numFmtId="0" fontId="25" fillId="15" borderId="0" xfId="0" applyFont="1" applyFill="1" applyAlignment="1">
      <alignment horizontal="center" vertical="top" wrapText="1"/>
    </xf>
    <xf numFmtId="0" fontId="24" fillId="15" borderId="0" xfId="0" applyFont="1" applyFill="1" applyAlignment="1">
      <alignment horizontal="center" vertical="center"/>
    </xf>
    <xf numFmtId="0" fontId="24" fillId="15" borderId="0" xfId="0" applyFont="1" applyFill="1" applyAlignment="1">
      <alignment horizontal="center" vertical="top" wrapText="1"/>
    </xf>
    <xf numFmtId="0" fontId="24" fillId="15" borderId="0" xfId="0" applyFont="1" applyFill="1" applyAlignment="1">
      <alignment vertical="center"/>
    </xf>
    <xf numFmtId="0" fontId="24" fillId="15" borderId="0" xfId="0" applyFont="1" applyFill="1" applyAlignment="1">
      <alignment vertical="top" wrapText="1"/>
    </xf>
    <xf numFmtId="0" fontId="24" fillId="15" borderId="13" xfId="0" applyFont="1" applyFill="1" applyBorder="1" applyAlignment="1">
      <alignment vertical="center"/>
    </xf>
    <xf numFmtId="0" fontId="18" fillId="15" borderId="9" xfId="0" applyFont="1" applyFill="1" applyBorder="1" applyAlignment="1">
      <alignment horizontal="right" vertical="center"/>
    </xf>
    <xf numFmtId="0" fontId="18" fillId="15" borderId="6" xfId="0" applyFont="1" applyFill="1" applyBorder="1" applyAlignment="1">
      <alignment horizontal="left" vertical="center"/>
    </xf>
    <xf numFmtId="0" fontId="18" fillId="15" borderId="5" xfId="0" applyFont="1" applyFill="1" applyBorder="1" applyAlignment="1">
      <alignment horizontal="center" vertical="top" wrapText="1"/>
    </xf>
    <xf numFmtId="0" fontId="18" fillId="15" borderId="5" xfId="0" applyFont="1" applyFill="1" applyBorder="1" applyAlignment="1">
      <alignment horizontal="center" vertical="center"/>
    </xf>
    <xf numFmtId="0" fontId="24" fillId="16" borderId="16" xfId="0" applyFont="1" applyFill="1" applyBorder="1" applyAlignment="1">
      <alignment horizontal="center" vertical="top" wrapText="1"/>
    </xf>
    <xf numFmtId="0" fontId="26" fillId="15" borderId="12" xfId="0" applyFont="1" applyFill="1" applyBorder="1" applyAlignment="1">
      <alignment horizontal="center" vertical="center"/>
    </xf>
    <xf numFmtId="0" fontId="25" fillId="15" borderId="18" xfId="0" applyFont="1" applyFill="1" applyBorder="1" applyAlignment="1">
      <alignment horizontal="center" vertical="center"/>
    </xf>
    <xf numFmtId="0" fontId="25" fillId="15" borderId="19" xfId="0" applyFont="1" applyFill="1" applyBorder="1" applyAlignment="1">
      <alignment horizontal="center" vertical="center"/>
    </xf>
    <xf numFmtId="0" fontId="24" fillId="15" borderId="20" xfId="0" applyFont="1" applyFill="1" applyBorder="1" applyAlignment="1">
      <alignment horizontal="center" vertical="center"/>
    </xf>
    <xf numFmtId="0" fontId="24" fillId="15" borderId="13" xfId="0" applyFont="1" applyFill="1" applyBorder="1" applyAlignment="1">
      <alignment horizontal="center" vertical="center"/>
    </xf>
    <xf numFmtId="0" fontId="24" fillId="15" borderId="21" xfId="0" applyFont="1" applyFill="1" applyBorder="1" applyAlignment="1">
      <alignment horizontal="center" vertical="center"/>
    </xf>
    <xf numFmtId="0" fontId="24" fillId="15" borderId="22" xfId="0" applyFont="1" applyFill="1" applyBorder="1" applyAlignment="1">
      <alignment horizontal="center" vertical="center"/>
    </xf>
    <xf numFmtId="0" fontId="25" fillId="15" borderId="21" xfId="0" applyFont="1" applyFill="1" applyBorder="1" applyAlignment="1">
      <alignment horizontal="center" vertical="center"/>
    </xf>
    <xf numFmtId="0" fontId="25" fillId="15" borderId="23" xfId="0" applyFont="1" applyFill="1" applyBorder="1" applyAlignment="1">
      <alignment horizontal="center" vertical="center"/>
    </xf>
    <xf numFmtId="0" fontId="25" fillId="15" borderId="24" xfId="0" applyFont="1" applyFill="1" applyBorder="1" applyAlignment="1">
      <alignment horizontal="center" vertical="center"/>
    </xf>
    <xf numFmtId="0" fontId="25" fillId="15" borderId="25" xfId="0" applyFont="1" applyFill="1" applyBorder="1" applyAlignment="1">
      <alignment horizontal="center" vertical="center"/>
    </xf>
    <xf numFmtId="0" fontId="25" fillId="15" borderId="26" xfId="0" applyFont="1" applyFill="1" applyBorder="1" applyAlignment="1">
      <alignment horizontal="center" vertical="center"/>
    </xf>
    <xf numFmtId="0" fontId="26" fillId="15" borderId="3" xfId="0" applyFont="1" applyFill="1" applyBorder="1" applyAlignment="1">
      <alignment horizontal="center" vertical="center"/>
    </xf>
    <xf numFmtId="0" fontId="11" fillId="15" borderId="27" xfId="0" applyFont="1" applyFill="1" applyBorder="1" applyAlignment="1">
      <alignment horizontal="center" vertical="top" wrapText="1"/>
    </xf>
    <xf numFmtId="0" fontId="11" fillId="15" borderId="27" xfId="0" applyFont="1" applyFill="1" applyBorder="1" applyAlignment="1">
      <alignment horizontal="center" vertical="center"/>
    </xf>
    <xf numFmtId="0" fontId="11" fillId="15" borderId="4" xfId="0" applyFont="1" applyFill="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top" wrapText="1"/>
    </xf>
    <xf numFmtId="0" fontId="24" fillId="4" borderId="14" xfId="0" applyFont="1" applyFill="1" applyBorder="1" applyAlignment="1">
      <alignment horizontal="center" vertical="top" wrapText="1"/>
    </xf>
    <xf numFmtId="0" fontId="24" fillId="4" borderId="16" xfId="0" applyFont="1" applyFill="1" applyBorder="1" applyAlignment="1">
      <alignment horizontal="center" vertical="top" wrapText="1"/>
    </xf>
    <xf numFmtId="0" fontId="13" fillId="0" borderId="0" xfId="0" applyFont="1" applyAlignment="1">
      <alignment vertical="center"/>
    </xf>
    <xf numFmtId="0" fontId="16" fillId="19" borderId="12" xfId="0" applyFont="1" applyFill="1" applyBorder="1" applyAlignment="1">
      <alignment vertical="center"/>
    </xf>
    <xf numFmtId="0" fontId="11" fillId="19" borderId="0" xfId="0" applyFont="1" applyFill="1" applyAlignment="1">
      <alignment vertical="top" wrapText="1"/>
    </xf>
    <xf numFmtId="0" fontId="12" fillId="19" borderId="0" xfId="0" applyFont="1" applyFill="1" applyAlignment="1">
      <alignment vertical="center"/>
    </xf>
    <xf numFmtId="0" fontId="24" fillId="19" borderId="0" xfId="0" applyFont="1" applyFill="1" applyAlignment="1">
      <alignment horizontal="center" vertical="top" wrapText="1"/>
    </xf>
    <xf numFmtId="0" fontId="12" fillId="19" borderId="0" xfId="0" applyFont="1" applyFill="1" applyAlignment="1">
      <alignment vertical="top" wrapText="1"/>
    </xf>
    <xf numFmtId="0" fontId="12" fillId="19" borderId="13" xfId="0" applyFont="1" applyFill="1" applyBorder="1" applyAlignment="1">
      <alignment vertical="center"/>
    </xf>
    <xf numFmtId="0" fontId="14" fillId="11" borderId="9" xfId="0" applyFont="1" applyFill="1" applyBorder="1" applyAlignment="1">
      <alignment horizontal="center" vertical="center"/>
    </xf>
    <xf numFmtId="0" fontId="14" fillId="11" borderId="9" xfId="0" applyFont="1" applyFill="1" applyBorder="1" applyAlignment="1">
      <alignment horizontal="center" vertical="center" wrapText="1"/>
    </xf>
    <xf numFmtId="0" fontId="23" fillId="19" borderId="12" xfId="0" applyFont="1" applyFill="1" applyBorder="1" applyAlignment="1">
      <alignment horizontal="center" vertical="center"/>
    </xf>
    <xf numFmtId="0" fontId="27" fillId="19" borderId="0" xfId="0" applyFont="1" applyFill="1" applyAlignment="1">
      <alignment horizontal="center" vertical="center"/>
    </xf>
    <xf numFmtId="0" fontId="27" fillId="19" borderId="0" xfId="0" applyFont="1" applyFill="1" applyAlignment="1">
      <alignment horizontal="center" vertical="top" wrapText="1"/>
    </xf>
    <xf numFmtId="0" fontId="27" fillId="19" borderId="0" xfId="0" applyFont="1" applyFill="1" applyAlignment="1">
      <alignment vertical="center"/>
    </xf>
    <xf numFmtId="0" fontId="27" fillId="19" borderId="0" xfId="0" applyFont="1" applyFill="1" applyAlignment="1">
      <alignment vertical="top" wrapText="1"/>
    </xf>
    <xf numFmtId="0" fontId="24" fillId="19" borderId="13" xfId="0" applyFont="1" applyFill="1" applyBorder="1" applyAlignment="1">
      <alignment vertical="center"/>
    </xf>
    <xf numFmtId="0" fontId="18" fillId="19" borderId="9" xfId="0" applyFont="1" applyFill="1" applyBorder="1" applyAlignment="1">
      <alignment horizontal="right" vertical="center"/>
    </xf>
    <xf numFmtId="0" fontId="18" fillId="19" borderId="6" xfId="0" applyFont="1" applyFill="1" applyBorder="1" applyAlignment="1">
      <alignment horizontal="left" vertical="center"/>
    </xf>
    <xf numFmtId="0" fontId="18" fillId="19" borderId="5" xfId="0" applyFont="1" applyFill="1" applyBorder="1" applyAlignment="1">
      <alignment horizontal="center" vertical="top" wrapText="1"/>
    </xf>
    <xf numFmtId="0" fontId="18" fillId="19" borderId="5" xfId="0" applyFont="1" applyFill="1" applyBorder="1" applyAlignment="1">
      <alignment horizontal="center" vertical="center"/>
    </xf>
    <xf numFmtId="0" fontId="26" fillId="19" borderId="12" xfId="0" applyFont="1" applyFill="1" applyBorder="1" applyAlignment="1">
      <alignment horizontal="center" vertical="center"/>
    </xf>
    <xf numFmtId="0" fontId="27" fillId="19" borderId="18" xfId="0" applyFont="1" applyFill="1" applyBorder="1" applyAlignment="1">
      <alignment horizontal="center" vertical="center"/>
    </xf>
    <xf numFmtId="0" fontId="18" fillId="19" borderId="9" xfId="0" applyFont="1" applyFill="1" applyBorder="1" applyAlignment="1">
      <alignment horizontal="center" vertical="top" wrapText="1"/>
    </xf>
    <xf numFmtId="0" fontId="24" fillId="19" borderId="0" xfId="0" applyFont="1" applyFill="1" applyAlignment="1">
      <alignment horizontal="center" vertical="center"/>
    </xf>
    <xf numFmtId="0" fontId="24" fillId="19" borderId="19" xfId="0" applyFont="1" applyFill="1" applyBorder="1" applyAlignment="1">
      <alignment horizontal="center" vertical="center"/>
    </xf>
    <xf numFmtId="0" fontId="24" fillId="19" borderId="0" xfId="0" applyFont="1" applyFill="1" applyAlignment="1">
      <alignment vertical="center"/>
    </xf>
    <xf numFmtId="0" fontId="24" fillId="19" borderId="0" xfId="0" applyFont="1" applyFill="1" applyAlignment="1">
      <alignment vertical="top" wrapText="1"/>
    </xf>
    <xf numFmtId="0" fontId="24" fillId="19" borderId="20" xfId="0" applyFont="1" applyFill="1" applyBorder="1" applyAlignment="1">
      <alignment horizontal="center" vertical="center"/>
    </xf>
    <xf numFmtId="0" fontId="24" fillId="19" borderId="13" xfId="0" applyFont="1" applyFill="1" applyBorder="1" applyAlignment="1">
      <alignment horizontal="center" vertical="center"/>
    </xf>
    <xf numFmtId="0" fontId="24" fillId="19" borderId="21" xfId="0" applyFont="1" applyFill="1" applyBorder="1" applyAlignment="1">
      <alignment horizontal="center" vertical="center"/>
    </xf>
    <xf numFmtId="0" fontId="24" fillId="19" borderId="22" xfId="0" applyFont="1" applyFill="1" applyBorder="1" applyAlignment="1">
      <alignment horizontal="center" vertical="center"/>
    </xf>
    <xf numFmtId="0" fontId="27" fillId="19" borderId="21" xfId="0" applyFont="1" applyFill="1" applyBorder="1" applyAlignment="1">
      <alignment horizontal="center" vertical="center"/>
    </xf>
    <xf numFmtId="0" fontId="27" fillId="19" borderId="23" xfId="0" applyFont="1" applyFill="1" applyBorder="1" applyAlignment="1">
      <alignment horizontal="center" vertical="center"/>
    </xf>
    <xf numFmtId="0" fontId="27" fillId="19" borderId="24" xfId="0" applyFont="1" applyFill="1" applyBorder="1" applyAlignment="1">
      <alignment horizontal="center" vertical="center"/>
    </xf>
    <xf numFmtId="0" fontId="27" fillId="19" borderId="13" xfId="0" applyFont="1" applyFill="1" applyBorder="1" applyAlignment="1">
      <alignment horizontal="center" vertical="center"/>
    </xf>
    <xf numFmtId="0" fontId="27" fillId="19" borderId="19" xfId="0" applyFont="1" applyFill="1" applyBorder="1" applyAlignment="1">
      <alignment horizontal="center" vertical="center"/>
    </xf>
    <xf numFmtId="0" fontId="26" fillId="19" borderId="3" xfId="0" applyFont="1" applyFill="1" applyBorder="1" applyAlignment="1">
      <alignment horizontal="center" vertical="center"/>
    </xf>
    <xf numFmtId="0" fontId="11" fillId="19" borderId="27" xfId="0" applyFont="1" applyFill="1" applyBorder="1" applyAlignment="1">
      <alignment horizontal="center" vertical="top" wrapText="1"/>
    </xf>
    <xf numFmtId="0" fontId="11" fillId="19" borderId="27"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7" xfId="0" applyFont="1" applyFill="1" applyBorder="1" applyAlignment="1">
      <alignment horizontal="center" vertical="top" wrapText="1"/>
    </xf>
    <xf numFmtId="0" fontId="11" fillId="19" borderId="4" xfId="0" applyFont="1" applyFill="1" applyBorder="1" applyAlignment="1">
      <alignment horizontal="center" vertical="center"/>
    </xf>
    <xf numFmtId="0" fontId="28" fillId="19" borderId="0" xfId="0" applyFont="1" applyFill="1" applyAlignment="1">
      <alignment vertical="top" wrapText="1"/>
    </xf>
    <xf numFmtId="0" fontId="29" fillId="19" borderId="0" xfId="0" applyFont="1" applyFill="1" applyAlignment="1">
      <alignment vertical="center"/>
    </xf>
    <xf numFmtId="0" fontId="29" fillId="19" borderId="0" xfId="0" applyFont="1" applyFill="1" applyAlignment="1">
      <alignment vertical="top" wrapText="1"/>
    </xf>
    <xf numFmtId="0" fontId="29" fillId="19" borderId="13" xfId="0" applyFont="1" applyFill="1" applyBorder="1" applyAlignment="1">
      <alignment vertical="center"/>
    </xf>
    <xf numFmtId="0" fontId="27" fillId="19" borderId="13" xfId="0" applyFont="1" applyFill="1" applyBorder="1" applyAlignment="1">
      <alignment vertical="center"/>
    </xf>
    <xf numFmtId="0" fontId="27" fillId="19" borderId="20" xfId="0" applyFont="1" applyFill="1" applyBorder="1" applyAlignment="1">
      <alignment horizontal="center" vertical="center"/>
    </xf>
    <xf numFmtId="0" fontId="27" fillId="19" borderId="22" xfId="0" applyFont="1" applyFill="1" applyBorder="1" applyAlignment="1">
      <alignment horizontal="center" vertical="center"/>
    </xf>
    <xf numFmtId="0" fontId="28" fillId="19" borderId="4" xfId="0" applyFont="1" applyFill="1" applyBorder="1" applyAlignment="1">
      <alignment horizontal="center" vertical="center"/>
    </xf>
    <xf numFmtId="0" fontId="11" fillId="9" borderId="0" xfId="0" applyFont="1" applyFill="1" applyAlignment="1">
      <alignment vertical="center"/>
    </xf>
    <xf numFmtId="0" fontId="13" fillId="10" borderId="1" xfId="0" applyFont="1" applyFill="1" applyBorder="1" applyAlignment="1">
      <alignment horizontal="center" vertical="center"/>
    </xf>
    <xf numFmtId="0" fontId="13" fillId="10" borderId="12" xfId="0" applyFont="1" applyFill="1" applyBorder="1" applyAlignment="1">
      <alignment horizontal="center" vertical="center"/>
    </xf>
    <xf numFmtId="0" fontId="13" fillId="10" borderId="8" xfId="0" applyFont="1" applyFill="1" applyBorder="1" applyAlignment="1">
      <alignment horizontal="center" vertical="center"/>
    </xf>
    <xf numFmtId="0" fontId="13" fillId="10" borderId="11" xfId="0" applyFont="1" applyFill="1" applyBorder="1" applyAlignment="1">
      <alignment horizontal="center" vertical="center"/>
    </xf>
    <xf numFmtId="0" fontId="13" fillId="10" borderId="5" xfId="0" applyFont="1" applyFill="1" applyBorder="1" applyAlignment="1">
      <alignment horizontal="center" vertical="center"/>
    </xf>
    <xf numFmtId="0" fontId="13" fillId="10" borderId="7" xfId="0" applyFont="1" applyFill="1" applyBorder="1" applyAlignment="1">
      <alignment horizontal="center" vertical="center"/>
    </xf>
    <xf numFmtId="0" fontId="13" fillId="10" borderId="2" xfId="0" applyFont="1" applyFill="1" applyBorder="1" applyAlignment="1">
      <alignment horizontal="center" vertical="center"/>
    </xf>
    <xf numFmtId="0" fontId="13" fillId="10" borderId="9" xfId="0" applyFont="1" applyFill="1" applyBorder="1" applyAlignment="1">
      <alignment horizontal="center" vertical="center"/>
    </xf>
    <xf numFmtId="0" fontId="13" fillId="10" borderId="10" xfId="0" applyFont="1" applyFill="1" applyBorder="1" applyAlignment="1">
      <alignment horizontal="center" vertical="center"/>
    </xf>
    <xf numFmtId="0" fontId="13" fillId="10" borderId="6" xfId="0" applyFont="1" applyFill="1" applyBorder="1" applyAlignment="1">
      <alignment horizontal="center" vertical="center"/>
    </xf>
    <xf numFmtId="0" fontId="18" fillId="9" borderId="0" xfId="0" applyFont="1" applyFill="1" applyAlignment="1">
      <alignment horizontal="center" vertical="center"/>
    </xf>
    <xf numFmtId="0" fontId="24" fillId="20" borderId="15" xfId="0" applyFont="1" applyFill="1" applyBorder="1" applyAlignment="1">
      <alignment horizontal="center" vertical="center"/>
    </xf>
    <xf numFmtId="0" fontId="24" fillId="20" borderId="17" xfId="0" applyFont="1" applyFill="1" applyBorder="1" applyAlignment="1">
      <alignment horizontal="center" vertical="center"/>
    </xf>
    <xf numFmtId="0" fontId="20" fillId="18" borderId="5" xfId="0" applyFont="1" applyFill="1" applyBorder="1" applyAlignment="1">
      <alignment horizontal="center" vertical="center"/>
    </xf>
    <xf numFmtId="0" fontId="14" fillId="11" borderId="9" xfId="0" applyFont="1" applyFill="1" applyBorder="1" applyAlignment="1">
      <alignment horizontal="center" vertical="center"/>
    </xf>
    <xf numFmtId="0" fontId="14" fillId="11" borderId="6" xfId="0" applyFont="1" applyFill="1" applyBorder="1" applyAlignment="1">
      <alignment horizontal="center" vertical="center"/>
    </xf>
    <xf numFmtId="0" fontId="0" fillId="0" borderId="17" xfId="0" applyBorder="1"/>
    <xf numFmtId="0" fontId="20" fillId="11" borderId="8" xfId="0" applyFont="1" applyFill="1" applyBorder="1" applyAlignment="1">
      <alignment horizontal="center" vertical="center"/>
    </xf>
    <xf numFmtId="0" fontId="20" fillId="11" borderId="1" xfId="0" applyFont="1" applyFill="1" applyBorder="1" applyAlignment="1">
      <alignment horizontal="center" vertical="center"/>
    </xf>
    <xf numFmtId="0" fontId="22" fillId="14" borderId="5" xfId="0" applyFont="1" applyFill="1" applyBorder="1" applyAlignment="1">
      <alignment horizontal="center" vertical="center"/>
    </xf>
    <xf numFmtId="0" fontId="22" fillId="14" borderId="9" xfId="0" applyFont="1" applyFill="1" applyBorder="1" applyAlignment="1">
      <alignment horizontal="center" vertical="center"/>
    </xf>
    <xf numFmtId="0" fontId="22" fillId="14" borderId="10" xfId="0" applyFont="1" applyFill="1" applyBorder="1" applyAlignment="1">
      <alignment horizontal="center" vertical="center"/>
    </xf>
    <xf numFmtId="0" fontId="22" fillId="14" borderId="6" xfId="0" applyFont="1" applyFill="1" applyBorder="1" applyAlignment="1">
      <alignment horizontal="center" vertical="center"/>
    </xf>
    <xf numFmtId="0" fontId="24" fillId="17" borderId="15" xfId="0" applyFont="1" applyFill="1" applyBorder="1" applyAlignment="1">
      <alignment horizontal="center" vertical="center"/>
    </xf>
    <xf numFmtId="0" fontId="24" fillId="17" borderId="17" xfId="0" applyFont="1" applyFill="1" applyBorder="1" applyAlignment="1">
      <alignment horizontal="center" vertical="center"/>
    </xf>
    <xf numFmtId="0" fontId="14" fillId="5" borderId="5" xfId="0" applyFont="1" applyFill="1" applyBorder="1" applyAlignment="1">
      <alignment horizontal="center" vertical="center" wrapText="1"/>
    </xf>
    <xf numFmtId="0" fontId="20" fillId="5" borderId="9" xfId="0" applyFont="1" applyFill="1" applyBorder="1" applyAlignment="1">
      <alignment horizontal="center" vertical="center"/>
    </xf>
    <xf numFmtId="0" fontId="20" fillId="5" borderId="10"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5" xfId="0" applyFont="1" applyFill="1" applyBorder="1" applyAlignment="1">
      <alignment horizontal="center" vertical="center"/>
    </xf>
    <xf numFmtId="0" fontId="4" fillId="4"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9FFF"/>
      <color rgb="FFFFCCFF"/>
      <color rgb="FFC1C1FF"/>
      <color rgb="FF9C5930"/>
      <color rgb="FF1BA94A"/>
      <color rgb="FFFF66FF"/>
      <color rgb="FFE2B68A"/>
      <color rgb="FFDDAD8F"/>
      <color rgb="FFF4AF80"/>
      <color rgb="FFF2A1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5" name="Retângulo 24">
          <a:extLst>
            <a:ext uri="{FF2B5EF4-FFF2-40B4-BE49-F238E27FC236}">
              <a16:creationId xmlns:a16="http://schemas.microsoft.com/office/drawing/2014/main" id="{00000000-0008-0000-0000-000019000000}"/>
            </a:ext>
          </a:extLst>
        </xdr:cNvPr>
        <xdr:cNvSpPr/>
      </xdr:nvSpPr>
      <xdr:spPr>
        <a:xfrm>
          <a:off x="325628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25922</xdr:colOff>
      <xdr:row>1</xdr:row>
      <xdr:rowOff>692959</xdr:rowOff>
    </xdr:from>
    <xdr:ext cx="4429418" cy="502152"/>
    <xdr:sp macro="" textlink="">
      <xdr:nvSpPr>
        <xdr:cNvPr id="27" name="Retângulo 26">
          <a:extLst>
            <a:ext uri="{FF2B5EF4-FFF2-40B4-BE49-F238E27FC236}">
              <a16:creationId xmlns:a16="http://schemas.microsoft.com/office/drawing/2014/main" id="{00000000-0008-0000-0000-00001B000000}"/>
            </a:ext>
          </a:extLst>
        </xdr:cNvPr>
        <xdr:cNvSpPr/>
      </xdr:nvSpPr>
      <xdr:spPr>
        <a:xfrm>
          <a:off x="3721100" y="788035"/>
          <a:ext cx="4429760"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28" name="Imagem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29" name="Retângulo 28">
          <a:extLst>
            <a:ext uri="{FF2B5EF4-FFF2-40B4-BE49-F238E27FC236}">
              <a16:creationId xmlns:a16="http://schemas.microsoft.com/office/drawing/2014/main" id="{00000000-0008-0000-0000-00001D000000}"/>
            </a:ext>
          </a:extLst>
        </xdr:cNvPr>
        <xdr:cNvSpPr/>
      </xdr:nvSpPr>
      <xdr:spPr>
        <a:xfrm>
          <a:off x="155378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1018771</xdr:colOff>
      <xdr:row>1</xdr:row>
      <xdr:rowOff>547281</xdr:rowOff>
    </xdr:from>
    <xdr:ext cx="4429418" cy="550896"/>
    <xdr:sp macro="" textlink="">
      <xdr:nvSpPr>
        <xdr:cNvPr id="31" name="Retângulo 30">
          <a:extLst>
            <a:ext uri="{FF2B5EF4-FFF2-40B4-BE49-F238E27FC236}">
              <a16:creationId xmlns:a16="http://schemas.microsoft.com/office/drawing/2014/main" id="{00000000-0008-0000-0000-00001F000000}"/>
            </a:ext>
          </a:extLst>
        </xdr:cNvPr>
        <xdr:cNvSpPr/>
      </xdr:nvSpPr>
      <xdr:spPr>
        <a:xfrm>
          <a:off x="17163415" y="641985"/>
          <a:ext cx="4429125" cy="551180"/>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32" name="Imagem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68195" y="238125"/>
          <a:ext cx="965835" cy="10382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79415" cy="424180"/>
    <xdr:sp macro="" textlink="">
      <xdr:nvSpPr>
        <xdr:cNvPr id="2" name="Retângulo 1">
          <a:extLst>
            <a:ext uri="{FF2B5EF4-FFF2-40B4-BE49-F238E27FC236}">
              <a16:creationId xmlns:a16="http://schemas.microsoft.com/office/drawing/2014/main" id="{00000000-0008-0000-0100-000002000000}"/>
            </a:ext>
          </a:extLst>
        </xdr:cNvPr>
        <xdr:cNvSpPr/>
      </xdr:nvSpPr>
      <xdr:spPr>
        <a:xfrm>
          <a:off x="3209925" y="352425"/>
          <a:ext cx="547941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37128</xdr:colOff>
      <xdr:row>1</xdr:row>
      <xdr:rowOff>670547</xdr:rowOff>
    </xdr:from>
    <xdr:ext cx="4429418" cy="502152"/>
    <xdr:sp macro="" textlink="">
      <xdr:nvSpPr>
        <xdr:cNvPr id="4" name="Retângulo 3">
          <a:extLst>
            <a:ext uri="{FF2B5EF4-FFF2-40B4-BE49-F238E27FC236}">
              <a16:creationId xmlns:a16="http://schemas.microsoft.com/office/drawing/2014/main" id="{00000000-0008-0000-0100-000004000000}"/>
            </a:ext>
          </a:extLst>
        </xdr:cNvPr>
        <xdr:cNvSpPr/>
      </xdr:nvSpPr>
      <xdr:spPr>
        <a:xfrm>
          <a:off x="3684905" y="76517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1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1041183</xdr:colOff>
      <xdr:row>1</xdr:row>
      <xdr:rowOff>468840</xdr:rowOff>
    </xdr:from>
    <xdr:ext cx="4429418" cy="502152"/>
    <xdr:sp macro="" textlink="">
      <xdr:nvSpPr>
        <xdr:cNvPr id="8" name="Retângulo 7">
          <a:extLst>
            <a:ext uri="{FF2B5EF4-FFF2-40B4-BE49-F238E27FC236}">
              <a16:creationId xmlns:a16="http://schemas.microsoft.com/office/drawing/2014/main" id="{00000000-0008-0000-0100-000008000000}"/>
            </a:ext>
          </a:extLst>
        </xdr:cNvPr>
        <xdr:cNvSpPr/>
      </xdr:nvSpPr>
      <xdr:spPr>
        <a:xfrm>
          <a:off x="17147540" y="56388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 name="Retângulo 1">
          <a:extLst>
            <a:ext uri="{FF2B5EF4-FFF2-40B4-BE49-F238E27FC236}">
              <a16:creationId xmlns:a16="http://schemas.microsoft.com/office/drawing/2014/main" id="{00000000-0008-0000-0200-000002000000}"/>
            </a:ext>
          </a:extLst>
        </xdr:cNvPr>
        <xdr:cNvSpPr/>
      </xdr:nvSpPr>
      <xdr:spPr>
        <a:xfrm>
          <a:off x="319913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2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2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2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323850</xdr:colOff>
      <xdr:row>1</xdr:row>
      <xdr:rowOff>255905</xdr:rowOff>
    </xdr:from>
    <xdr:ext cx="5480685" cy="424180"/>
    <xdr:sp macro="" textlink="">
      <xdr:nvSpPr>
        <xdr:cNvPr id="2" name="Retângulo 1">
          <a:extLst>
            <a:ext uri="{FF2B5EF4-FFF2-40B4-BE49-F238E27FC236}">
              <a16:creationId xmlns:a16="http://schemas.microsoft.com/office/drawing/2014/main" id="{00000000-0008-0000-0300-000002000000}"/>
            </a:ext>
          </a:extLst>
        </xdr:cNvPr>
        <xdr:cNvSpPr/>
      </xdr:nvSpPr>
      <xdr:spPr>
        <a:xfrm>
          <a:off x="3209925" y="35115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3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3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300-000008000000}"/>
            </a:ext>
          </a:extLst>
        </xdr:cNvPr>
        <xdr:cNvSpPr/>
      </xdr:nvSpPr>
      <xdr:spPr>
        <a:xfrm>
          <a:off x="1737169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322580</xdr:colOff>
      <xdr:row>1</xdr:row>
      <xdr:rowOff>257175</xdr:rowOff>
    </xdr:from>
    <xdr:ext cx="5481955" cy="424180"/>
    <xdr:sp macro="" textlink="">
      <xdr:nvSpPr>
        <xdr:cNvPr id="2" name="Retângulo 1">
          <a:extLst>
            <a:ext uri="{FF2B5EF4-FFF2-40B4-BE49-F238E27FC236}">
              <a16:creationId xmlns:a16="http://schemas.microsoft.com/office/drawing/2014/main" id="{00000000-0008-0000-0400-000002000000}"/>
            </a:ext>
          </a:extLst>
        </xdr:cNvPr>
        <xdr:cNvSpPr/>
      </xdr:nvSpPr>
      <xdr:spPr>
        <a:xfrm>
          <a:off x="3199130" y="352425"/>
          <a:ext cx="548195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4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4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4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500-000002000000}"/>
            </a:ext>
          </a:extLst>
        </xdr:cNvPr>
        <xdr:cNvSpPr/>
      </xdr:nvSpPr>
      <xdr:spPr>
        <a:xfrm>
          <a:off x="3200400"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500-000004000000}"/>
            </a:ext>
          </a:extLst>
        </xdr:cNvPr>
        <xdr:cNvSpPr/>
      </xdr:nvSpPr>
      <xdr:spPr>
        <a:xfrm>
          <a:off x="3731260"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420223</xdr:colOff>
      <xdr:row>1</xdr:row>
      <xdr:rowOff>221318</xdr:rowOff>
    </xdr:from>
    <xdr:ext cx="778806" cy="754155"/>
    <xdr:pic>
      <xdr:nvPicPr>
        <xdr:cNvPr id="5" name="Imagem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4535" y="316230"/>
          <a:ext cx="779145" cy="754380"/>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500-000006000000}"/>
            </a:ext>
          </a:extLst>
        </xdr:cNvPr>
        <xdr:cNvSpPr/>
      </xdr:nvSpPr>
      <xdr:spPr>
        <a:xfrm>
          <a:off x="154806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500-000008000000}"/>
            </a:ext>
          </a:extLst>
        </xdr:cNvPr>
        <xdr:cNvSpPr/>
      </xdr:nvSpPr>
      <xdr:spPr>
        <a:xfrm>
          <a:off x="173526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11045" y="238125"/>
          <a:ext cx="965835" cy="10382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600-000002000000}"/>
            </a:ext>
          </a:extLst>
        </xdr:cNvPr>
        <xdr:cNvSpPr/>
      </xdr:nvSpPr>
      <xdr:spPr>
        <a:xfrm>
          <a:off x="3209925"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6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600-000006000000}"/>
            </a:ext>
          </a:extLst>
        </xdr:cNvPr>
        <xdr:cNvSpPr/>
      </xdr:nvSpPr>
      <xdr:spPr>
        <a:xfrm>
          <a:off x="1549019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600-000008000000}"/>
            </a:ext>
          </a:extLst>
        </xdr:cNvPr>
        <xdr:cNvSpPr/>
      </xdr:nvSpPr>
      <xdr:spPr>
        <a:xfrm>
          <a:off x="17362170"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627529</xdr:colOff>
      <xdr:row>2</xdr:row>
      <xdr:rowOff>410132</xdr:rowOff>
    </xdr:to>
    <xdr:pic>
      <xdr:nvPicPr>
        <xdr:cNvPr id="9" name="Imagem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20570" y="238125"/>
          <a:ext cx="965835" cy="10382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3</xdr:col>
      <xdr:colOff>323850</xdr:colOff>
      <xdr:row>1</xdr:row>
      <xdr:rowOff>257175</xdr:rowOff>
    </xdr:from>
    <xdr:ext cx="5480685" cy="424180"/>
    <xdr:sp macro="" textlink="">
      <xdr:nvSpPr>
        <xdr:cNvPr id="2" name="Retângulo 1">
          <a:extLst>
            <a:ext uri="{FF2B5EF4-FFF2-40B4-BE49-F238E27FC236}">
              <a16:creationId xmlns:a16="http://schemas.microsoft.com/office/drawing/2014/main" id="{00000000-0008-0000-0700-000002000000}"/>
            </a:ext>
          </a:extLst>
        </xdr:cNvPr>
        <xdr:cNvSpPr/>
      </xdr:nvSpPr>
      <xdr:spPr>
        <a:xfrm>
          <a:off x="3209925" y="352425"/>
          <a:ext cx="5480685" cy="42418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7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700-000006000000}"/>
            </a:ext>
          </a:extLst>
        </xdr:cNvPr>
        <xdr:cNvSpPr/>
      </xdr:nvSpPr>
      <xdr:spPr>
        <a:xfrm>
          <a:off x="1589976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700-000008000000}"/>
            </a:ext>
          </a:extLst>
        </xdr:cNvPr>
        <xdr:cNvSpPr/>
      </xdr:nvSpPr>
      <xdr:spPr>
        <a:xfrm>
          <a:off x="1777174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130145" y="238125"/>
          <a:ext cx="965835" cy="10382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3</xdr:col>
      <xdr:colOff>323852</xdr:colOff>
      <xdr:row>1</xdr:row>
      <xdr:rowOff>257739</xdr:rowOff>
    </xdr:from>
    <xdr:ext cx="5480796" cy="419217"/>
    <xdr:sp macro="" textlink="">
      <xdr:nvSpPr>
        <xdr:cNvPr id="2" name="Retângulo 1">
          <a:extLst>
            <a:ext uri="{FF2B5EF4-FFF2-40B4-BE49-F238E27FC236}">
              <a16:creationId xmlns:a16="http://schemas.microsoft.com/office/drawing/2014/main" id="{00000000-0008-0000-0800-000002000000}"/>
            </a:ext>
          </a:extLst>
        </xdr:cNvPr>
        <xdr:cNvSpPr/>
      </xdr:nvSpPr>
      <xdr:spPr>
        <a:xfrm>
          <a:off x="3209925" y="352425"/>
          <a:ext cx="5480685" cy="41973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5</xdr:col>
      <xdr:colOff>93158</xdr:colOff>
      <xdr:row>1</xdr:row>
      <xdr:rowOff>603312</xdr:rowOff>
    </xdr:from>
    <xdr:ext cx="4429418" cy="502152"/>
    <xdr:sp macro="" textlink="">
      <xdr:nvSpPr>
        <xdr:cNvPr id="4" name="Retângulo 3">
          <a:extLst>
            <a:ext uri="{FF2B5EF4-FFF2-40B4-BE49-F238E27FC236}">
              <a16:creationId xmlns:a16="http://schemas.microsoft.com/office/drawing/2014/main" id="{00000000-0008-0000-0800-000004000000}"/>
            </a:ext>
          </a:extLst>
        </xdr:cNvPr>
        <xdr:cNvSpPr/>
      </xdr:nvSpPr>
      <xdr:spPr>
        <a:xfrm>
          <a:off x="3740785" y="698500"/>
          <a:ext cx="4429760"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    3   X   3</a:t>
          </a:r>
        </a:p>
      </xdr:txBody>
    </xdr:sp>
    <xdr:clientData/>
  </xdr:oneCellAnchor>
  <xdr:oneCellAnchor>
    <xdr:from>
      <xdr:col>2</xdr:col>
      <xdr:colOff>319370</xdr:colOff>
      <xdr:row>1</xdr:row>
      <xdr:rowOff>142876</xdr:rowOff>
    </xdr:from>
    <xdr:ext cx="778806" cy="754155"/>
    <xdr:pic>
      <xdr:nvPicPr>
        <xdr:cNvPr id="5" name="Imagem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79145" cy="753745"/>
        </a:xfrm>
        <a:prstGeom prst="rect">
          <a:avLst/>
        </a:prstGeom>
        <a:noFill/>
        <a:ln>
          <a:noFill/>
        </a:ln>
      </xdr:spPr>
    </xdr:pic>
    <xdr:clientData/>
  </xdr:oneCellAnchor>
  <xdr:oneCellAnchor>
    <xdr:from>
      <xdr:col>19</xdr:col>
      <xdr:colOff>431427</xdr:colOff>
      <xdr:row>1</xdr:row>
      <xdr:rowOff>0</xdr:rowOff>
    </xdr:from>
    <xdr:ext cx="8039099" cy="615361"/>
    <xdr:sp macro="" textlink="">
      <xdr:nvSpPr>
        <xdr:cNvPr id="6" name="Retângulo 5">
          <a:extLst>
            <a:ext uri="{FF2B5EF4-FFF2-40B4-BE49-F238E27FC236}">
              <a16:creationId xmlns:a16="http://schemas.microsoft.com/office/drawing/2014/main" id="{00000000-0008-0000-0800-000006000000}"/>
            </a:ext>
          </a:extLst>
        </xdr:cNvPr>
        <xdr:cNvSpPr/>
      </xdr:nvSpPr>
      <xdr:spPr>
        <a:xfrm>
          <a:off x="1549971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1265301</xdr:colOff>
      <xdr:row>1</xdr:row>
      <xdr:rowOff>435222</xdr:rowOff>
    </xdr:from>
    <xdr:ext cx="4429418" cy="502152"/>
    <xdr:sp macro="" textlink="">
      <xdr:nvSpPr>
        <xdr:cNvPr id="8" name="Retângulo 7">
          <a:extLst>
            <a:ext uri="{FF2B5EF4-FFF2-40B4-BE49-F238E27FC236}">
              <a16:creationId xmlns:a16="http://schemas.microsoft.com/office/drawing/2014/main" id="{00000000-0008-0000-0800-000008000000}"/>
            </a:ext>
          </a:extLst>
        </xdr:cNvPr>
        <xdr:cNvSpPr/>
      </xdr:nvSpPr>
      <xdr:spPr>
        <a:xfrm>
          <a:off x="17371695" y="53022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18</xdr:col>
      <xdr:colOff>309280</xdr:colOff>
      <xdr:row>1</xdr:row>
      <xdr:rowOff>142876</xdr:rowOff>
    </xdr:from>
    <xdr:to>
      <xdr:col>19</xdr:col>
      <xdr:colOff>627530</xdr:colOff>
      <xdr:row>2</xdr:row>
      <xdr:rowOff>410132</xdr:rowOff>
    </xdr:to>
    <xdr:pic>
      <xdr:nvPicPr>
        <xdr:cNvPr id="9" name="Imagem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730095" y="238125"/>
          <a:ext cx="965835" cy="10382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3</xdr:row>
      <xdr:rowOff>0</xdr:rowOff>
    </xdr:from>
    <xdr:ext cx="297657" cy="323850"/>
    <xdr:sp macro="" textlink="">
      <xdr:nvSpPr>
        <xdr:cNvPr id="4" name="AutoShape 1">
          <a:extLst>
            <a:ext uri="{FF2B5EF4-FFF2-40B4-BE49-F238E27FC236}">
              <a16:creationId xmlns:a16="http://schemas.microsoft.com/office/drawing/2014/main" id="{00000000-0008-0000-0900-00000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5" name="AutoShape 1">
          <a:extLst>
            <a:ext uri="{FF2B5EF4-FFF2-40B4-BE49-F238E27FC236}">
              <a16:creationId xmlns:a16="http://schemas.microsoft.com/office/drawing/2014/main" id="{00000000-0008-0000-0900-00000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6" name="AutoShape 1">
          <a:extLst>
            <a:ext uri="{FF2B5EF4-FFF2-40B4-BE49-F238E27FC236}">
              <a16:creationId xmlns:a16="http://schemas.microsoft.com/office/drawing/2014/main" id="{00000000-0008-0000-0900-00000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7" name="AutoShape 1">
          <a:extLst>
            <a:ext uri="{FF2B5EF4-FFF2-40B4-BE49-F238E27FC236}">
              <a16:creationId xmlns:a16="http://schemas.microsoft.com/office/drawing/2014/main" id="{00000000-0008-0000-0900-00000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8" name="AutoShape 1">
          <a:extLst>
            <a:ext uri="{FF2B5EF4-FFF2-40B4-BE49-F238E27FC236}">
              <a16:creationId xmlns:a16="http://schemas.microsoft.com/office/drawing/2014/main" id="{00000000-0008-0000-0900-00000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9" name="AutoShape 1">
          <a:extLst>
            <a:ext uri="{FF2B5EF4-FFF2-40B4-BE49-F238E27FC236}">
              <a16:creationId xmlns:a16="http://schemas.microsoft.com/office/drawing/2014/main" id="{00000000-0008-0000-0900-00000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638735</xdr:colOff>
      <xdr:row>0</xdr:row>
      <xdr:rowOff>88665</xdr:rowOff>
    </xdr:from>
    <xdr:ext cx="8315324" cy="647998"/>
    <xdr:sp macro="" textlink="">
      <xdr:nvSpPr>
        <xdr:cNvPr id="11" name="Retângulo 10">
          <a:extLst>
            <a:ext uri="{FF2B5EF4-FFF2-40B4-BE49-F238E27FC236}">
              <a16:creationId xmlns:a16="http://schemas.microsoft.com/office/drawing/2014/main" id="{00000000-0008-0000-0900-00000B000000}"/>
            </a:ext>
          </a:extLst>
        </xdr:cNvPr>
        <xdr:cNvSpPr/>
      </xdr:nvSpPr>
      <xdr:spPr>
        <a:xfrm>
          <a:off x="4171950" y="85725"/>
          <a:ext cx="8315325" cy="647700"/>
        </a:xfrm>
        <a:prstGeom prst="rect">
          <a:avLst/>
        </a:prstGeom>
        <a:noFill/>
      </xdr:spPr>
      <xdr:txBody>
        <a:bodyPr wrap="square" lIns="91440" tIns="45720" rIns="91440" bIns="45720">
          <a:spAutoFit/>
        </a:bodyPr>
        <a:lstStyle/>
        <a:p>
          <a:pPr algn="ctr"/>
          <a:r>
            <a:rPr lang="pt-BR" sz="3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4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1</xdr:col>
      <xdr:colOff>0</xdr:colOff>
      <xdr:row>3</xdr:row>
      <xdr:rowOff>0</xdr:rowOff>
    </xdr:from>
    <xdr:ext cx="297657" cy="323850"/>
    <xdr:sp macro="" textlink="">
      <xdr:nvSpPr>
        <xdr:cNvPr id="14" name="AutoShape 1">
          <a:extLst>
            <a:ext uri="{FF2B5EF4-FFF2-40B4-BE49-F238E27FC236}">
              <a16:creationId xmlns:a16="http://schemas.microsoft.com/office/drawing/2014/main" id="{00000000-0008-0000-0900-00000E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5" name="AutoShape 1">
          <a:extLst>
            <a:ext uri="{FF2B5EF4-FFF2-40B4-BE49-F238E27FC236}">
              <a16:creationId xmlns:a16="http://schemas.microsoft.com/office/drawing/2014/main" id="{00000000-0008-0000-0900-00000F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6" name="AutoShape 1">
          <a:extLst>
            <a:ext uri="{FF2B5EF4-FFF2-40B4-BE49-F238E27FC236}">
              <a16:creationId xmlns:a16="http://schemas.microsoft.com/office/drawing/2014/main" id="{00000000-0008-0000-0900-000010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7" name="AutoShape 1">
          <a:extLst>
            <a:ext uri="{FF2B5EF4-FFF2-40B4-BE49-F238E27FC236}">
              <a16:creationId xmlns:a16="http://schemas.microsoft.com/office/drawing/2014/main" id="{00000000-0008-0000-0900-000011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8" name="AutoShape 1">
          <a:extLst>
            <a:ext uri="{FF2B5EF4-FFF2-40B4-BE49-F238E27FC236}">
              <a16:creationId xmlns:a16="http://schemas.microsoft.com/office/drawing/2014/main" id="{00000000-0008-0000-0900-000012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9" name="AutoShape 1">
          <a:extLst>
            <a:ext uri="{FF2B5EF4-FFF2-40B4-BE49-F238E27FC236}">
              <a16:creationId xmlns:a16="http://schemas.microsoft.com/office/drawing/2014/main" id="{00000000-0008-0000-0900-000013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0" name="AutoShape 1">
          <a:extLst>
            <a:ext uri="{FF2B5EF4-FFF2-40B4-BE49-F238E27FC236}">
              <a16:creationId xmlns:a16="http://schemas.microsoft.com/office/drawing/2014/main" id="{00000000-0008-0000-0900-00001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1" name="AutoShape 1">
          <a:extLst>
            <a:ext uri="{FF2B5EF4-FFF2-40B4-BE49-F238E27FC236}">
              <a16:creationId xmlns:a16="http://schemas.microsoft.com/office/drawing/2014/main" id="{00000000-0008-0000-0900-00001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2" name="AutoShape 1">
          <a:extLst>
            <a:ext uri="{FF2B5EF4-FFF2-40B4-BE49-F238E27FC236}">
              <a16:creationId xmlns:a16="http://schemas.microsoft.com/office/drawing/2014/main" id="{00000000-0008-0000-0900-00001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3" name="AutoShape 1">
          <a:extLst>
            <a:ext uri="{FF2B5EF4-FFF2-40B4-BE49-F238E27FC236}">
              <a16:creationId xmlns:a16="http://schemas.microsoft.com/office/drawing/2014/main" id="{00000000-0008-0000-0900-00001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4" name="AutoShape 1">
          <a:extLst>
            <a:ext uri="{FF2B5EF4-FFF2-40B4-BE49-F238E27FC236}">
              <a16:creationId xmlns:a16="http://schemas.microsoft.com/office/drawing/2014/main" id="{00000000-0008-0000-0900-00001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5" name="AutoShape 1">
          <a:extLst>
            <a:ext uri="{FF2B5EF4-FFF2-40B4-BE49-F238E27FC236}">
              <a16:creationId xmlns:a16="http://schemas.microsoft.com/office/drawing/2014/main" id="{00000000-0008-0000-0900-00001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1210236</xdr:colOff>
      <xdr:row>1</xdr:row>
      <xdr:rowOff>212912</xdr:rowOff>
    </xdr:from>
    <xdr:ext cx="1120588" cy="1014585"/>
    <xdr:pic>
      <xdr:nvPicPr>
        <xdr:cNvPr id="27" name="Imagem 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95400" y="298450"/>
          <a:ext cx="1120775" cy="1014730"/>
        </a:xfrm>
        <a:prstGeom prst="rect">
          <a:avLst/>
        </a:prstGeom>
        <a:noFill/>
        <a:ln>
          <a:noFill/>
        </a:ln>
      </xdr:spPr>
    </xdr:pic>
    <xdr:clientData/>
  </xdr:oneCellAnchor>
  <xdr:oneCellAnchor>
    <xdr:from>
      <xdr:col>10</xdr:col>
      <xdr:colOff>448235</xdr:colOff>
      <xdr:row>1</xdr:row>
      <xdr:rowOff>459441</xdr:rowOff>
    </xdr:from>
    <xdr:ext cx="4429418" cy="502152"/>
    <xdr:sp macro="" textlink="">
      <xdr:nvSpPr>
        <xdr:cNvPr id="28" name="Retângulo 27">
          <a:extLst>
            <a:ext uri="{FF2B5EF4-FFF2-40B4-BE49-F238E27FC236}">
              <a16:creationId xmlns:a16="http://schemas.microsoft.com/office/drawing/2014/main" id="{00000000-0008-0000-0900-00001C000000}"/>
            </a:ext>
          </a:extLst>
        </xdr:cNvPr>
        <xdr:cNvSpPr/>
      </xdr:nvSpPr>
      <xdr:spPr>
        <a:xfrm>
          <a:off x="12420600" y="54483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B A S Q U E T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3   X   3</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2</xdr:row>
      <xdr:rowOff>0</xdr:rowOff>
    </xdr:from>
    <xdr:ext cx="297657" cy="323850"/>
    <xdr:sp macro="" textlink="">
      <xdr:nvSpPr>
        <xdr:cNvPr id="2" name="AutoShape 1">
          <a:extLst>
            <a:ext uri="{FF2B5EF4-FFF2-40B4-BE49-F238E27FC236}">
              <a16:creationId xmlns:a16="http://schemas.microsoft.com/office/drawing/2014/main" id="{00000000-0008-0000-0A00-000002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 name="AutoShape 1">
          <a:extLst>
            <a:ext uri="{FF2B5EF4-FFF2-40B4-BE49-F238E27FC236}">
              <a16:creationId xmlns:a16="http://schemas.microsoft.com/office/drawing/2014/main" id="{00000000-0008-0000-0A00-000003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 name="AutoShape 1">
          <a:extLst>
            <a:ext uri="{FF2B5EF4-FFF2-40B4-BE49-F238E27FC236}">
              <a16:creationId xmlns:a16="http://schemas.microsoft.com/office/drawing/2014/main" id="{00000000-0008-0000-0A00-000004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5" name="AutoShape 1">
          <a:extLst>
            <a:ext uri="{FF2B5EF4-FFF2-40B4-BE49-F238E27FC236}">
              <a16:creationId xmlns:a16="http://schemas.microsoft.com/office/drawing/2014/main" id="{00000000-0008-0000-0A00-000005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 name="AutoShape 1">
          <a:extLst>
            <a:ext uri="{FF2B5EF4-FFF2-40B4-BE49-F238E27FC236}">
              <a16:creationId xmlns:a16="http://schemas.microsoft.com/office/drawing/2014/main" id="{00000000-0008-0000-0A00-000006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7" name="AutoShape 1">
          <a:extLst>
            <a:ext uri="{FF2B5EF4-FFF2-40B4-BE49-F238E27FC236}">
              <a16:creationId xmlns:a16="http://schemas.microsoft.com/office/drawing/2014/main" id="{00000000-0008-0000-0A00-000007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 name="AutoShape 1">
          <a:extLst>
            <a:ext uri="{FF2B5EF4-FFF2-40B4-BE49-F238E27FC236}">
              <a16:creationId xmlns:a16="http://schemas.microsoft.com/office/drawing/2014/main" id="{00000000-0008-0000-0A00-000008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 name="AutoShape 1">
          <a:extLst>
            <a:ext uri="{FF2B5EF4-FFF2-40B4-BE49-F238E27FC236}">
              <a16:creationId xmlns:a16="http://schemas.microsoft.com/office/drawing/2014/main" id="{00000000-0008-0000-0A00-000009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0" name="AutoShape 1">
          <a:extLst>
            <a:ext uri="{FF2B5EF4-FFF2-40B4-BE49-F238E27FC236}">
              <a16:creationId xmlns:a16="http://schemas.microsoft.com/office/drawing/2014/main" id="{00000000-0008-0000-0A00-00000A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 name="AutoShape 1">
          <a:extLst>
            <a:ext uri="{FF2B5EF4-FFF2-40B4-BE49-F238E27FC236}">
              <a16:creationId xmlns:a16="http://schemas.microsoft.com/office/drawing/2014/main" id="{00000000-0008-0000-0A00-00000B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 name="AutoShape 1">
          <a:extLst>
            <a:ext uri="{FF2B5EF4-FFF2-40B4-BE49-F238E27FC236}">
              <a16:creationId xmlns:a16="http://schemas.microsoft.com/office/drawing/2014/main" id="{00000000-0008-0000-0A00-00000C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3" name="AutoShape 1">
          <a:extLst>
            <a:ext uri="{FF2B5EF4-FFF2-40B4-BE49-F238E27FC236}">
              <a16:creationId xmlns:a16="http://schemas.microsoft.com/office/drawing/2014/main" id="{00000000-0008-0000-0A00-00000D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4" name="AutoShape 1">
          <a:extLst>
            <a:ext uri="{FF2B5EF4-FFF2-40B4-BE49-F238E27FC236}">
              <a16:creationId xmlns:a16="http://schemas.microsoft.com/office/drawing/2014/main" id="{00000000-0008-0000-0A00-00000E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5" name="AutoShape 1">
          <a:extLst>
            <a:ext uri="{FF2B5EF4-FFF2-40B4-BE49-F238E27FC236}">
              <a16:creationId xmlns:a16="http://schemas.microsoft.com/office/drawing/2014/main" id="{00000000-0008-0000-0A00-00000F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6" name="AutoShape 1">
          <a:extLst>
            <a:ext uri="{FF2B5EF4-FFF2-40B4-BE49-F238E27FC236}">
              <a16:creationId xmlns:a16="http://schemas.microsoft.com/office/drawing/2014/main" id="{00000000-0008-0000-0A00-000010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7" name="AutoShape 1">
          <a:extLst>
            <a:ext uri="{FF2B5EF4-FFF2-40B4-BE49-F238E27FC236}">
              <a16:creationId xmlns:a16="http://schemas.microsoft.com/office/drawing/2014/main" id="{00000000-0008-0000-0A00-000011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8" name="AutoShape 1">
          <a:extLst>
            <a:ext uri="{FF2B5EF4-FFF2-40B4-BE49-F238E27FC236}">
              <a16:creationId xmlns:a16="http://schemas.microsoft.com/office/drawing/2014/main" id="{00000000-0008-0000-0A00-000012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9" name="AutoShape 1">
          <a:extLst>
            <a:ext uri="{FF2B5EF4-FFF2-40B4-BE49-F238E27FC236}">
              <a16:creationId xmlns:a16="http://schemas.microsoft.com/office/drawing/2014/main" id="{00000000-0008-0000-0A00-000013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0" name="AutoShape 1">
          <a:extLst>
            <a:ext uri="{FF2B5EF4-FFF2-40B4-BE49-F238E27FC236}">
              <a16:creationId xmlns:a16="http://schemas.microsoft.com/office/drawing/2014/main" id="{00000000-0008-0000-0A00-000014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1" name="AutoShape 1">
          <a:extLst>
            <a:ext uri="{FF2B5EF4-FFF2-40B4-BE49-F238E27FC236}">
              <a16:creationId xmlns:a16="http://schemas.microsoft.com/office/drawing/2014/main" id="{00000000-0008-0000-0A00-000015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2" name="AutoShape 1">
          <a:extLst>
            <a:ext uri="{FF2B5EF4-FFF2-40B4-BE49-F238E27FC236}">
              <a16:creationId xmlns:a16="http://schemas.microsoft.com/office/drawing/2014/main" id="{00000000-0008-0000-0A00-000016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3" name="AutoShape 1">
          <a:extLst>
            <a:ext uri="{FF2B5EF4-FFF2-40B4-BE49-F238E27FC236}">
              <a16:creationId xmlns:a16="http://schemas.microsoft.com/office/drawing/2014/main" id="{00000000-0008-0000-0A00-000017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4" name="AutoShape 1">
          <a:extLst>
            <a:ext uri="{FF2B5EF4-FFF2-40B4-BE49-F238E27FC236}">
              <a16:creationId xmlns:a16="http://schemas.microsoft.com/office/drawing/2014/main" id="{00000000-0008-0000-0A00-000018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5" name="AutoShape 1">
          <a:extLst>
            <a:ext uri="{FF2B5EF4-FFF2-40B4-BE49-F238E27FC236}">
              <a16:creationId xmlns:a16="http://schemas.microsoft.com/office/drawing/2014/main" id="{00000000-0008-0000-0A00-000019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6" name="AutoShape 1">
          <a:extLst>
            <a:ext uri="{FF2B5EF4-FFF2-40B4-BE49-F238E27FC236}">
              <a16:creationId xmlns:a16="http://schemas.microsoft.com/office/drawing/2014/main" id="{00000000-0008-0000-0A00-00001A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7" name="AutoShape 1">
          <a:extLst>
            <a:ext uri="{FF2B5EF4-FFF2-40B4-BE49-F238E27FC236}">
              <a16:creationId xmlns:a16="http://schemas.microsoft.com/office/drawing/2014/main" id="{00000000-0008-0000-0A00-00001B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8" name="AutoShape 1">
          <a:extLst>
            <a:ext uri="{FF2B5EF4-FFF2-40B4-BE49-F238E27FC236}">
              <a16:creationId xmlns:a16="http://schemas.microsoft.com/office/drawing/2014/main" id="{00000000-0008-0000-0A00-00001C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9" name="AutoShape 1">
          <a:extLst>
            <a:ext uri="{FF2B5EF4-FFF2-40B4-BE49-F238E27FC236}">
              <a16:creationId xmlns:a16="http://schemas.microsoft.com/office/drawing/2014/main" id="{00000000-0008-0000-0A00-00001D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0" name="AutoShape 1">
          <a:extLst>
            <a:ext uri="{FF2B5EF4-FFF2-40B4-BE49-F238E27FC236}">
              <a16:creationId xmlns:a16="http://schemas.microsoft.com/office/drawing/2014/main" id="{00000000-0008-0000-0A00-00001E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1" name="AutoShape 1">
          <a:extLst>
            <a:ext uri="{FF2B5EF4-FFF2-40B4-BE49-F238E27FC236}">
              <a16:creationId xmlns:a16="http://schemas.microsoft.com/office/drawing/2014/main" id="{00000000-0008-0000-0A00-00001F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2" name="AutoShape 1">
          <a:extLst>
            <a:ext uri="{FF2B5EF4-FFF2-40B4-BE49-F238E27FC236}">
              <a16:creationId xmlns:a16="http://schemas.microsoft.com/office/drawing/2014/main" id="{00000000-0008-0000-0A00-000020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3" name="AutoShape 1">
          <a:extLst>
            <a:ext uri="{FF2B5EF4-FFF2-40B4-BE49-F238E27FC236}">
              <a16:creationId xmlns:a16="http://schemas.microsoft.com/office/drawing/2014/main" id="{00000000-0008-0000-0A00-000021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4" name="AutoShape 1">
          <a:extLst>
            <a:ext uri="{FF2B5EF4-FFF2-40B4-BE49-F238E27FC236}">
              <a16:creationId xmlns:a16="http://schemas.microsoft.com/office/drawing/2014/main" id="{00000000-0008-0000-0A00-000022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5" name="AutoShape 1">
          <a:extLst>
            <a:ext uri="{FF2B5EF4-FFF2-40B4-BE49-F238E27FC236}">
              <a16:creationId xmlns:a16="http://schemas.microsoft.com/office/drawing/2014/main" id="{00000000-0008-0000-0A00-000023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6" name="AutoShape 1">
          <a:extLst>
            <a:ext uri="{FF2B5EF4-FFF2-40B4-BE49-F238E27FC236}">
              <a16:creationId xmlns:a16="http://schemas.microsoft.com/office/drawing/2014/main" id="{00000000-0008-0000-0A00-000024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7" name="AutoShape 1">
          <a:extLst>
            <a:ext uri="{FF2B5EF4-FFF2-40B4-BE49-F238E27FC236}">
              <a16:creationId xmlns:a16="http://schemas.microsoft.com/office/drawing/2014/main" id="{00000000-0008-0000-0A00-00002500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8" name="AutoShape 1">
          <a:extLst>
            <a:ext uri="{FF2B5EF4-FFF2-40B4-BE49-F238E27FC236}">
              <a16:creationId xmlns:a16="http://schemas.microsoft.com/office/drawing/2014/main" id="{00000000-0008-0000-0A00-000026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9" name="AutoShape 1">
          <a:extLst>
            <a:ext uri="{FF2B5EF4-FFF2-40B4-BE49-F238E27FC236}">
              <a16:creationId xmlns:a16="http://schemas.microsoft.com/office/drawing/2014/main" id="{00000000-0008-0000-0A00-000027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0" name="AutoShape 1">
          <a:extLst>
            <a:ext uri="{FF2B5EF4-FFF2-40B4-BE49-F238E27FC236}">
              <a16:creationId xmlns:a16="http://schemas.microsoft.com/office/drawing/2014/main" id="{00000000-0008-0000-0A00-000028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1" name="AutoShape 1">
          <a:extLst>
            <a:ext uri="{FF2B5EF4-FFF2-40B4-BE49-F238E27FC236}">
              <a16:creationId xmlns:a16="http://schemas.microsoft.com/office/drawing/2014/main" id="{00000000-0008-0000-0A00-000029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2" name="AutoShape 1">
          <a:extLst>
            <a:ext uri="{FF2B5EF4-FFF2-40B4-BE49-F238E27FC236}">
              <a16:creationId xmlns:a16="http://schemas.microsoft.com/office/drawing/2014/main" id="{00000000-0008-0000-0A00-00002A00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9525</xdr:rowOff>
    </xdr:from>
    <xdr:ext cx="297657" cy="323850"/>
    <xdr:sp macro="" textlink="">
      <xdr:nvSpPr>
        <xdr:cNvPr id="43" name="AutoShape 1">
          <a:extLst>
            <a:ext uri="{FF2B5EF4-FFF2-40B4-BE49-F238E27FC236}">
              <a16:creationId xmlns:a16="http://schemas.microsoft.com/office/drawing/2014/main" id="{00000000-0008-0000-0A00-00002B000000}"/>
            </a:ext>
          </a:extLst>
        </xdr:cNvPr>
        <xdr:cNvSpPr>
          <a:spLocks noChangeAspect="1" noChangeArrowheads="1"/>
        </xdr:cNvSpPr>
      </xdr:nvSpPr>
      <xdr:spPr>
        <a:xfrm>
          <a:off x="171450" y="3048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4" name="AutoShape 1">
          <a:extLst>
            <a:ext uri="{FF2B5EF4-FFF2-40B4-BE49-F238E27FC236}">
              <a16:creationId xmlns:a16="http://schemas.microsoft.com/office/drawing/2014/main" id="{00000000-0008-0000-0A00-00002C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5" name="AutoShape 1">
          <a:extLst>
            <a:ext uri="{FF2B5EF4-FFF2-40B4-BE49-F238E27FC236}">
              <a16:creationId xmlns:a16="http://schemas.microsoft.com/office/drawing/2014/main" id="{00000000-0008-0000-0A00-00002D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6" name="AutoShape 1">
          <a:extLst>
            <a:ext uri="{FF2B5EF4-FFF2-40B4-BE49-F238E27FC236}">
              <a16:creationId xmlns:a16="http://schemas.microsoft.com/office/drawing/2014/main" id="{00000000-0008-0000-0A00-00002E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7" name="AutoShape 1">
          <a:extLst>
            <a:ext uri="{FF2B5EF4-FFF2-40B4-BE49-F238E27FC236}">
              <a16:creationId xmlns:a16="http://schemas.microsoft.com/office/drawing/2014/main" id="{00000000-0008-0000-0A00-00002F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8" name="AutoShape 1">
          <a:extLst>
            <a:ext uri="{FF2B5EF4-FFF2-40B4-BE49-F238E27FC236}">
              <a16:creationId xmlns:a16="http://schemas.microsoft.com/office/drawing/2014/main" id="{00000000-0008-0000-0A00-000030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9" name="AutoShape 1">
          <a:extLst>
            <a:ext uri="{FF2B5EF4-FFF2-40B4-BE49-F238E27FC236}">
              <a16:creationId xmlns:a16="http://schemas.microsoft.com/office/drawing/2014/main" id="{00000000-0008-0000-0A00-000031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0" name="AutoShape 1">
          <a:extLst>
            <a:ext uri="{FF2B5EF4-FFF2-40B4-BE49-F238E27FC236}">
              <a16:creationId xmlns:a16="http://schemas.microsoft.com/office/drawing/2014/main" id="{00000000-0008-0000-0A00-000032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1" name="AutoShape 1">
          <a:extLst>
            <a:ext uri="{FF2B5EF4-FFF2-40B4-BE49-F238E27FC236}">
              <a16:creationId xmlns:a16="http://schemas.microsoft.com/office/drawing/2014/main" id="{00000000-0008-0000-0A00-000033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2" name="AutoShape 1">
          <a:extLst>
            <a:ext uri="{FF2B5EF4-FFF2-40B4-BE49-F238E27FC236}">
              <a16:creationId xmlns:a16="http://schemas.microsoft.com/office/drawing/2014/main" id="{00000000-0008-0000-0A00-000034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3" name="AutoShape 1">
          <a:extLst>
            <a:ext uri="{FF2B5EF4-FFF2-40B4-BE49-F238E27FC236}">
              <a16:creationId xmlns:a16="http://schemas.microsoft.com/office/drawing/2014/main" id="{00000000-0008-0000-0A00-000035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4" name="AutoShape 1">
          <a:extLst>
            <a:ext uri="{FF2B5EF4-FFF2-40B4-BE49-F238E27FC236}">
              <a16:creationId xmlns:a16="http://schemas.microsoft.com/office/drawing/2014/main" id="{00000000-0008-0000-0A00-000036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5" name="AutoShape 1">
          <a:extLst>
            <a:ext uri="{FF2B5EF4-FFF2-40B4-BE49-F238E27FC236}">
              <a16:creationId xmlns:a16="http://schemas.microsoft.com/office/drawing/2014/main" id="{00000000-0008-0000-0A00-00003700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6" name="AutoShape 1">
          <a:extLst>
            <a:ext uri="{FF2B5EF4-FFF2-40B4-BE49-F238E27FC236}">
              <a16:creationId xmlns:a16="http://schemas.microsoft.com/office/drawing/2014/main" id="{00000000-0008-0000-0A00-000038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7" name="AutoShape 1">
          <a:extLst>
            <a:ext uri="{FF2B5EF4-FFF2-40B4-BE49-F238E27FC236}">
              <a16:creationId xmlns:a16="http://schemas.microsoft.com/office/drawing/2014/main" id="{00000000-0008-0000-0A00-000039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8" name="AutoShape 1">
          <a:extLst>
            <a:ext uri="{FF2B5EF4-FFF2-40B4-BE49-F238E27FC236}">
              <a16:creationId xmlns:a16="http://schemas.microsoft.com/office/drawing/2014/main" id="{00000000-0008-0000-0A00-00003A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9" name="AutoShape 1">
          <a:extLst>
            <a:ext uri="{FF2B5EF4-FFF2-40B4-BE49-F238E27FC236}">
              <a16:creationId xmlns:a16="http://schemas.microsoft.com/office/drawing/2014/main" id="{00000000-0008-0000-0A00-00003B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0" name="AutoShape 1">
          <a:extLst>
            <a:ext uri="{FF2B5EF4-FFF2-40B4-BE49-F238E27FC236}">
              <a16:creationId xmlns:a16="http://schemas.microsoft.com/office/drawing/2014/main" id="{00000000-0008-0000-0A00-00003C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1" name="AutoShape 1">
          <a:extLst>
            <a:ext uri="{FF2B5EF4-FFF2-40B4-BE49-F238E27FC236}">
              <a16:creationId xmlns:a16="http://schemas.microsoft.com/office/drawing/2014/main" id="{00000000-0008-0000-0A00-00003D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2" name="AutoShape 1">
          <a:extLst>
            <a:ext uri="{FF2B5EF4-FFF2-40B4-BE49-F238E27FC236}">
              <a16:creationId xmlns:a16="http://schemas.microsoft.com/office/drawing/2014/main" id="{00000000-0008-0000-0A00-00003E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3" name="AutoShape 1">
          <a:extLst>
            <a:ext uri="{FF2B5EF4-FFF2-40B4-BE49-F238E27FC236}">
              <a16:creationId xmlns:a16="http://schemas.microsoft.com/office/drawing/2014/main" id="{00000000-0008-0000-0A00-00003F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4" name="AutoShape 1">
          <a:extLst>
            <a:ext uri="{FF2B5EF4-FFF2-40B4-BE49-F238E27FC236}">
              <a16:creationId xmlns:a16="http://schemas.microsoft.com/office/drawing/2014/main" id="{00000000-0008-0000-0A00-000040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5" name="AutoShape 1">
          <a:extLst>
            <a:ext uri="{FF2B5EF4-FFF2-40B4-BE49-F238E27FC236}">
              <a16:creationId xmlns:a16="http://schemas.microsoft.com/office/drawing/2014/main" id="{00000000-0008-0000-0A00-000041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6" name="AutoShape 1">
          <a:extLst>
            <a:ext uri="{FF2B5EF4-FFF2-40B4-BE49-F238E27FC236}">
              <a16:creationId xmlns:a16="http://schemas.microsoft.com/office/drawing/2014/main" id="{00000000-0008-0000-0A00-000042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7" name="AutoShape 1">
          <a:extLst>
            <a:ext uri="{FF2B5EF4-FFF2-40B4-BE49-F238E27FC236}">
              <a16:creationId xmlns:a16="http://schemas.microsoft.com/office/drawing/2014/main" id="{00000000-0008-0000-0A00-000043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8" name="AutoShape 1">
          <a:extLst>
            <a:ext uri="{FF2B5EF4-FFF2-40B4-BE49-F238E27FC236}">
              <a16:creationId xmlns:a16="http://schemas.microsoft.com/office/drawing/2014/main" id="{00000000-0008-0000-0A00-000044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9" name="AutoShape 1">
          <a:extLst>
            <a:ext uri="{FF2B5EF4-FFF2-40B4-BE49-F238E27FC236}">
              <a16:creationId xmlns:a16="http://schemas.microsoft.com/office/drawing/2014/main" id="{00000000-0008-0000-0A00-000045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0" name="AutoShape 1">
          <a:extLst>
            <a:ext uri="{FF2B5EF4-FFF2-40B4-BE49-F238E27FC236}">
              <a16:creationId xmlns:a16="http://schemas.microsoft.com/office/drawing/2014/main" id="{00000000-0008-0000-0A00-000046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1" name="AutoShape 1">
          <a:extLst>
            <a:ext uri="{FF2B5EF4-FFF2-40B4-BE49-F238E27FC236}">
              <a16:creationId xmlns:a16="http://schemas.microsoft.com/office/drawing/2014/main" id="{00000000-0008-0000-0A00-000047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2" name="AutoShape 1">
          <a:extLst>
            <a:ext uri="{FF2B5EF4-FFF2-40B4-BE49-F238E27FC236}">
              <a16:creationId xmlns:a16="http://schemas.microsoft.com/office/drawing/2014/main" id="{00000000-0008-0000-0A00-000048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3" name="AutoShape 1">
          <a:extLst>
            <a:ext uri="{FF2B5EF4-FFF2-40B4-BE49-F238E27FC236}">
              <a16:creationId xmlns:a16="http://schemas.microsoft.com/office/drawing/2014/main" id="{00000000-0008-0000-0A00-000049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4" name="AutoShape 1">
          <a:extLst>
            <a:ext uri="{FF2B5EF4-FFF2-40B4-BE49-F238E27FC236}">
              <a16:creationId xmlns:a16="http://schemas.microsoft.com/office/drawing/2014/main" id="{00000000-0008-0000-0A00-00004A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5" name="AutoShape 1">
          <a:extLst>
            <a:ext uri="{FF2B5EF4-FFF2-40B4-BE49-F238E27FC236}">
              <a16:creationId xmlns:a16="http://schemas.microsoft.com/office/drawing/2014/main" id="{00000000-0008-0000-0A00-00004B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6" name="AutoShape 1">
          <a:extLst>
            <a:ext uri="{FF2B5EF4-FFF2-40B4-BE49-F238E27FC236}">
              <a16:creationId xmlns:a16="http://schemas.microsoft.com/office/drawing/2014/main" id="{00000000-0008-0000-0A00-00004C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7" name="AutoShape 1">
          <a:extLst>
            <a:ext uri="{FF2B5EF4-FFF2-40B4-BE49-F238E27FC236}">
              <a16:creationId xmlns:a16="http://schemas.microsoft.com/office/drawing/2014/main" id="{00000000-0008-0000-0A00-00004D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8" name="AutoShape 1">
          <a:extLst>
            <a:ext uri="{FF2B5EF4-FFF2-40B4-BE49-F238E27FC236}">
              <a16:creationId xmlns:a16="http://schemas.microsoft.com/office/drawing/2014/main" id="{00000000-0008-0000-0A00-00004E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9" name="AutoShape 1">
          <a:extLst>
            <a:ext uri="{FF2B5EF4-FFF2-40B4-BE49-F238E27FC236}">
              <a16:creationId xmlns:a16="http://schemas.microsoft.com/office/drawing/2014/main" id="{00000000-0008-0000-0A00-00004F00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0" name="AutoShape 1">
          <a:extLst>
            <a:ext uri="{FF2B5EF4-FFF2-40B4-BE49-F238E27FC236}">
              <a16:creationId xmlns:a16="http://schemas.microsoft.com/office/drawing/2014/main" id="{00000000-0008-0000-0A00-00005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1" name="AutoShape 1">
          <a:extLst>
            <a:ext uri="{FF2B5EF4-FFF2-40B4-BE49-F238E27FC236}">
              <a16:creationId xmlns:a16="http://schemas.microsoft.com/office/drawing/2014/main" id="{00000000-0008-0000-0A00-00005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2" name="AutoShape 1">
          <a:extLst>
            <a:ext uri="{FF2B5EF4-FFF2-40B4-BE49-F238E27FC236}">
              <a16:creationId xmlns:a16="http://schemas.microsoft.com/office/drawing/2014/main" id="{00000000-0008-0000-0A00-00005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3" name="AutoShape 1">
          <a:extLst>
            <a:ext uri="{FF2B5EF4-FFF2-40B4-BE49-F238E27FC236}">
              <a16:creationId xmlns:a16="http://schemas.microsoft.com/office/drawing/2014/main" id="{00000000-0008-0000-0A00-00005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4" name="AutoShape 1">
          <a:extLst>
            <a:ext uri="{FF2B5EF4-FFF2-40B4-BE49-F238E27FC236}">
              <a16:creationId xmlns:a16="http://schemas.microsoft.com/office/drawing/2014/main" id="{00000000-0008-0000-0A00-00005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5" name="AutoShape 1">
          <a:extLst>
            <a:ext uri="{FF2B5EF4-FFF2-40B4-BE49-F238E27FC236}">
              <a16:creationId xmlns:a16="http://schemas.microsoft.com/office/drawing/2014/main" id="{00000000-0008-0000-0A00-00005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6" name="AutoShape 1">
          <a:extLst>
            <a:ext uri="{FF2B5EF4-FFF2-40B4-BE49-F238E27FC236}">
              <a16:creationId xmlns:a16="http://schemas.microsoft.com/office/drawing/2014/main" id="{00000000-0008-0000-0A00-00005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7" name="AutoShape 1">
          <a:extLst>
            <a:ext uri="{FF2B5EF4-FFF2-40B4-BE49-F238E27FC236}">
              <a16:creationId xmlns:a16="http://schemas.microsoft.com/office/drawing/2014/main" id="{00000000-0008-0000-0A00-00005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8" name="AutoShape 1">
          <a:extLst>
            <a:ext uri="{FF2B5EF4-FFF2-40B4-BE49-F238E27FC236}">
              <a16:creationId xmlns:a16="http://schemas.microsoft.com/office/drawing/2014/main" id="{00000000-0008-0000-0A00-00005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9" name="AutoShape 1">
          <a:extLst>
            <a:ext uri="{FF2B5EF4-FFF2-40B4-BE49-F238E27FC236}">
              <a16:creationId xmlns:a16="http://schemas.microsoft.com/office/drawing/2014/main" id="{00000000-0008-0000-0A00-00005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0" name="AutoShape 1">
          <a:extLst>
            <a:ext uri="{FF2B5EF4-FFF2-40B4-BE49-F238E27FC236}">
              <a16:creationId xmlns:a16="http://schemas.microsoft.com/office/drawing/2014/main" id="{00000000-0008-0000-0A00-00005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1" name="AutoShape 1">
          <a:extLst>
            <a:ext uri="{FF2B5EF4-FFF2-40B4-BE49-F238E27FC236}">
              <a16:creationId xmlns:a16="http://schemas.microsoft.com/office/drawing/2014/main" id="{00000000-0008-0000-0A00-00005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2" name="AutoShape 1">
          <a:extLst>
            <a:ext uri="{FF2B5EF4-FFF2-40B4-BE49-F238E27FC236}">
              <a16:creationId xmlns:a16="http://schemas.microsoft.com/office/drawing/2014/main" id="{00000000-0008-0000-0A00-00005C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3" name="AutoShape 1">
          <a:extLst>
            <a:ext uri="{FF2B5EF4-FFF2-40B4-BE49-F238E27FC236}">
              <a16:creationId xmlns:a16="http://schemas.microsoft.com/office/drawing/2014/main" id="{00000000-0008-0000-0A00-00005D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4" name="AutoShape 1">
          <a:extLst>
            <a:ext uri="{FF2B5EF4-FFF2-40B4-BE49-F238E27FC236}">
              <a16:creationId xmlns:a16="http://schemas.microsoft.com/office/drawing/2014/main" id="{00000000-0008-0000-0A00-00005E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5" name="AutoShape 1">
          <a:extLst>
            <a:ext uri="{FF2B5EF4-FFF2-40B4-BE49-F238E27FC236}">
              <a16:creationId xmlns:a16="http://schemas.microsoft.com/office/drawing/2014/main" id="{00000000-0008-0000-0A00-00005F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6" name="AutoShape 1">
          <a:extLst>
            <a:ext uri="{FF2B5EF4-FFF2-40B4-BE49-F238E27FC236}">
              <a16:creationId xmlns:a16="http://schemas.microsoft.com/office/drawing/2014/main" id="{00000000-0008-0000-0A00-000060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7" name="AutoShape 1">
          <a:extLst>
            <a:ext uri="{FF2B5EF4-FFF2-40B4-BE49-F238E27FC236}">
              <a16:creationId xmlns:a16="http://schemas.microsoft.com/office/drawing/2014/main" id="{00000000-0008-0000-0A00-000061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8" name="AutoShape 1">
          <a:extLst>
            <a:ext uri="{FF2B5EF4-FFF2-40B4-BE49-F238E27FC236}">
              <a16:creationId xmlns:a16="http://schemas.microsoft.com/office/drawing/2014/main" id="{00000000-0008-0000-0A00-000062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99" name="AutoShape 1">
          <a:extLst>
            <a:ext uri="{FF2B5EF4-FFF2-40B4-BE49-F238E27FC236}">
              <a16:creationId xmlns:a16="http://schemas.microsoft.com/office/drawing/2014/main" id="{00000000-0008-0000-0A00-000063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0" name="AutoShape 1">
          <a:extLst>
            <a:ext uri="{FF2B5EF4-FFF2-40B4-BE49-F238E27FC236}">
              <a16:creationId xmlns:a16="http://schemas.microsoft.com/office/drawing/2014/main" id="{00000000-0008-0000-0A00-000064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1" name="AutoShape 1">
          <a:extLst>
            <a:ext uri="{FF2B5EF4-FFF2-40B4-BE49-F238E27FC236}">
              <a16:creationId xmlns:a16="http://schemas.microsoft.com/office/drawing/2014/main" id="{00000000-0008-0000-0A00-000065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2" name="AutoShape 1">
          <a:extLst>
            <a:ext uri="{FF2B5EF4-FFF2-40B4-BE49-F238E27FC236}">
              <a16:creationId xmlns:a16="http://schemas.microsoft.com/office/drawing/2014/main" id="{00000000-0008-0000-0A00-000066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3" name="AutoShape 1">
          <a:extLst>
            <a:ext uri="{FF2B5EF4-FFF2-40B4-BE49-F238E27FC236}">
              <a16:creationId xmlns:a16="http://schemas.microsoft.com/office/drawing/2014/main" id="{00000000-0008-0000-0A00-000067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4" name="AutoShape 1">
          <a:extLst>
            <a:ext uri="{FF2B5EF4-FFF2-40B4-BE49-F238E27FC236}">
              <a16:creationId xmlns:a16="http://schemas.microsoft.com/office/drawing/2014/main" id="{00000000-0008-0000-0A00-000068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5" name="AutoShape 1">
          <a:extLst>
            <a:ext uri="{FF2B5EF4-FFF2-40B4-BE49-F238E27FC236}">
              <a16:creationId xmlns:a16="http://schemas.microsoft.com/office/drawing/2014/main" id="{00000000-0008-0000-0A00-000069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6" name="AutoShape 1">
          <a:extLst>
            <a:ext uri="{FF2B5EF4-FFF2-40B4-BE49-F238E27FC236}">
              <a16:creationId xmlns:a16="http://schemas.microsoft.com/office/drawing/2014/main" id="{00000000-0008-0000-0A00-00006A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7" name="AutoShape 1">
          <a:extLst>
            <a:ext uri="{FF2B5EF4-FFF2-40B4-BE49-F238E27FC236}">
              <a16:creationId xmlns:a16="http://schemas.microsoft.com/office/drawing/2014/main" id="{00000000-0008-0000-0A00-00006B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8" name="AutoShape 1">
          <a:extLst>
            <a:ext uri="{FF2B5EF4-FFF2-40B4-BE49-F238E27FC236}">
              <a16:creationId xmlns:a16="http://schemas.microsoft.com/office/drawing/2014/main" id="{00000000-0008-0000-0A00-00006C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09" name="AutoShape 1">
          <a:extLst>
            <a:ext uri="{FF2B5EF4-FFF2-40B4-BE49-F238E27FC236}">
              <a16:creationId xmlns:a16="http://schemas.microsoft.com/office/drawing/2014/main" id="{00000000-0008-0000-0A00-00006D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0" name="AutoShape 1">
          <a:extLst>
            <a:ext uri="{FF2B5EF4-FFF2-40B4-BE49-F238E27FC236}">
              <a16:creationId xmlns:a16="http://schemas.microsoft.com/office/drawing/2014/main" id="{00000000-0008-0000-0A00-00006E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1" name="AutoShape 1">
          <a:extLst>
            <a:ext uri="{FF2B5EF4-FFF2-40B4-BE49-F238E27FC236}">
              <a16:creationId xmlns:a16="http://schemas.microsoft.com/office/drawing/2014/main" id="{00000000-0008-0000-0A00-00006F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2" name="AutoShape 1">
          <a:extLst>
            <a:ext uri="{FF2B5EF4-FFF2-40B4-BE49-F238E27FC236}">
              <a16:creationId xmlns:a16="http://schemas.microsoft.com/office/drawing/2014/main" id="{00000000-0008-0000-0A00-000070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3" name="AutoShape 1">
          <a:extLst>
            <a:ext uri="{FF2B5EF4-FFF2-40B4-BE49-F238E27FC236}">
              <a16:creationId xmlns:a16="http://schemas.microsoft.com/office/drawing/2014/main" id="{00000000-0008-0000-0A00-000071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4" name="AutoShape 1">
          <a:extLst>
            <a:ext uri="{FF2B5EF4-FFF2-40B4-BE49-F238E27FC236}">
              <a16:creationId xmlns:a16="http://schemas.microsoft.com/office/drawing/2014/main" id="{00000000-0008-0000-0A00-000072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15" name="AutoShape 1">
          <a:extLst>
            <a:ext uri="{FF2B5EF4-FFF2-40B4-BE49-F238E27FC236}">
              <a16:creationId xmlns:a16="http://schemas.microsoft.com/office/drawing/2014/main" id="{00000000-0008-0000-0A00-00007300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6" name="AutoShape 1">
          <a:extLst>
            <a:ext uri="{FF2B5EF4-FFF2-40B4-BE49-F238E27FC236}">
              <a16:creationId xmlns:a16="http://schemas.microsoft.com/office/drawing/2014/main" id="{00000000-0008-0000-0A00-000074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7" name="AutoShape 1">
          <a:extLst>
            <a:ext uri="{FF2B5EF4-FFF2-40B4-BE49-F238E27FC236}">
              <a16:creationId xmlns:a16="http://schemas.microsoft.com/office/drawing/2014/main" id="{00000000-0008-0000-0A00-000075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8" name="AutoShape 1">
          <a:extLst>
            <a:ext uri="{FF2B5EF4-FFF2-40B4-BE49-F238E27FC236}">
              <a16:creationId xmlns:a16="http://schemas.microsoft.com/office/drawing/2014/main" id="{00000000-0008-0000-0A00-000076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19" name="AutoShape 1">
          <a:extLst>
            <a:ext uri="{FF2B5EF4-FFF2-40B4-BE49-F238E27FC236}">
              <a16:creationId xmlns:a16="http://schemas.microsoft.com/office/drawing/2014/main" id="{00000000-0008-0000-0A00-000077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0" name="AutoShape 1">
          <a:extLst>
            <a:ext uri="{FF2B5EF4-FFF2-40B4-BE49-F238E27FC236}">
              <a16:creationId xmlns:a16="http://schemas.microsoft.com/office/drawing/2014/main" id="{00000000-0008-0000-0A00-000078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1" name="AutoShape 1">
          <a:extLst>
            <a:ext uri="{FF2B5EF4-FFF2-40B4-BE49-F238E27FC236}">
              <a16:creationId xmlns:a16="http://schemas.microsoft.com/office/drawing/2014/main" id="{00000000-0008-0000-0A00-000079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2" name="AutoShape 1">
          <a:extLst>
            <a:ext uri="{FF2B5EF4-FFF2-40B4-BE49-F238E27FC236}">
              <a16:creationId xmlns:a16="http://schemas.microsoft.com/office/drawing/2014/main" id="{00000000-0008-0000-0A00-00007A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3" name="AutoShape 1">
          <a:extLst>
            <a:ext uri="{FF2B5EF4-FFF2-40B4-BE49-F238E27FC236}">
              <a16:creationId xmlns:a16="http://schemas.microsoft.com/office/drawing/2014/main" id="{00000000-0008-0000-0A00-00007B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4" name="AutoShape 1">
          <a:extLst>
            <a:ext uri="{FF2B5EF4-FFF2-40B4-BE49-F238E27FC236}">
              <a16:creationId xmlns:a16="http://schemas.microsoft.com/office/drawing/2014/main" id="{00000000-0008-0000-0A00-00007C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5" name="AutoShape 1">
          <a:extLst>
            <a:ext uri="{FF2B5EF4-FFF2-40B4-BE49-F238E27FC236}">
              <a16:creationId xmlns:a16="http://schemas.microsoft.com/office/drawing/2014/main" id="{00000000-0008-0000-0A00-00007D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6" name="AutoShape 1">
          <a:extLst>
            <a:ext uri="{FF2B5EF4-FFF2-40B4-BE49-F238E27FC236}">
              <a16:creationId xmlns:a16="http://schemas.microsoft.com/office/drawing/2014/main" id="{00000000-0008-0000-0A00-00007E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127" name="AutoShape 1">
          <a:extLst>
            <a:ext uri="{FF2B5EF4-FFF2-40B4-BE49-F238E27FC236}">
              <a16:creationId xmlns:a16="http://schemas.microsoft.com/office/drawing/2014/main" id="{00000000-0008-0000-0A00-00007F00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28" name="AutoShape 1">
          <a:extLst>
            <a:ext uri="{FF2B5EF4-FFF2-40B4-BE49-F238E27FC236}">
              <a16:creationId xmlns:a16="http://schemas.microsoft.com/office/drawing/2014/main" id="{00000000-0008-0000-0A00-000080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29" name="AutoShape 1">
          <a:extLst>
            <a:ext uri="{FF2B5EF4-FFF2-40B4-BE49-F238E27FC236}">
              <a16:creationId xmlns:a16="http://schemas.microsoft.com/office/drawing/2014/main" id="{00000000-0008-0000-0A00-000081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0" name="AutoShape 1">
          <a:extLst>
            <a:ext uri="{FF2B5EF4-FFF2-40B4-BE49-F238E27FC236}">
              <a16:creationId xmlns:a16="http://schemas.microsoft.com/office/drawing/2014/main" id="{00000000-0008-0000-0A00-000082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1" name="AutoShape 1">
          <a:extLst>
            <a:ext uri="{FF2B5EF4-FFF2-40B4-BE49-F238E27FC236}">
              <a16:creationId xmlns:a16="http://schemas.microsoft.com/office/drawing/2014/main" id="{00000000-0008-0000-0A00-000083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2" name="AutoShape 1">
          <a:extLst>
            <a:ext uri="{FF2B5EF4-FFF2-40B4-BE49-F238E27FC236}">
              <a16:creationId xmlns:a16="http://schemas.microsoft.com/office/drawing/2014/main" id="{00000000-0008-0000-0A00-000084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3" name="AutoShape 1">
          <a:extLst>
            <a:ext uri="{FF2B5EF4-FFF2-40B4-BE49-F238E27FC236}">
              <a16:creationId xmlns:a16="http://schemas.microsoft.com/office/drawing/2014/main" id="{00000000-0008-0000-0A00-000085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4" name="AutoShape 1">
          <a:extLst>
            <a:ext uri="{FF2B5EF4-FFF2-40B4-BE49-F238E27FC236}">
              <a16:creationId xmlns:a16="http://schemas.microsoft.com/office/drawing/2014/main" id="{00000000-0008-0000-0A00-000086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5" name="AutoShape 1">
          <a:extLst>
            <a:ext uri="{FF2B5EF4-FFF2-40B4-BE49-F238E27FC236}">
              <a16:creationId xmlns:a16="http://schemas.microsoft.com/office/drawing/2014/main" id="{00000000-0008-0000-0A00-000087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6" name="AutoShape 1">
          <a:extLst>
            <a:ext uri="{FF2B5EF4-FFF2-40B4-BE49-F238E27FC236}">
              <a16:creationId xmlns:a16="http://schemas.microsoft.com/office/drawing/2014/main" id="{00000000-0008-0000-0A00-000088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7" name="AutoShape 1">
          <a:extLst>
            <a:ext uri="{FF2B5EF4-FFF2-40B4-BE49-F238E27FC236}">
              <a16:creationId xmlns:a16="http://schemas.microsoft.com/office/drawing/2014/main" id="{00000000-0008-0000-0A00-000089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8" name="AutoShape 1">
          <a:extLst>
            <a:ext uri="{FF2B5EF4-FFF2-40B4-BE49-F238E27FC236}">
              <a16:creationId xmlns:a16="http://schemas.microsoft.com/office/drawing/2014/main" id="{00000000-0008-0000-0A00-00008A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39" name="AutoShape 1">
          <a:extLst>
            <a:ext uri="{FF2B5EF4-FFF2-40B4-BE49-F238E27FC236}">
              <a16:creationId xmlns:a16="http://schemas.microsoft.com/office/drawing/2014/main" id="{00000000-0008-0000-0A00-00008B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0" name="AutoShape 1">
          <a:extLst>
            <a:ext uri="{FF2B5EF4-FFF2-40B4-BE49-F238E27FC236}">
              <a16:creationId xmlns:a16="http://schemas.microsoft.com/office/drawing/2014/main" id="{00000000-0008-0000-0A00-00008C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1" name="AutoShape 1">
          <a:extLst>
            <a:ext uri="{FF2B5EF4-FFF2-40B4-BE49-F238E27FC236}">
              <a16:creationId xmlns:a16="http://schemas.microsoft.com/office/drawing/2014/main" id="{00000000-0008-0000-0A00-00008D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2" name="AutoShape 1">
          <a:extLst>
            <a:ext uri="{FF2B5EF4-FFF2-40B4-BE49-F238E27FC236}">
              <a16:creationId xmlns:a16="http://schemas.microsoft.com/office/drawing/2014/main" id="{00000000-0008-0000-0A00-00008E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3" name="AutoShape 1">
          <a:extLst>
            <a:ext uri="{FF2B5EF4-FFF2-40B4-BE49-F238E27FC236}">
              <a16:creationId xmlns:a16="http://schemas.microsoft.com/office/drawing/2014/main" id="{00000000-0008-0000-0A00-00008F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4" name="AutoShape 1">
          <a:extLst>
            <a:ext uri="{FF2B5EF4-FFF2-40B4-BE49-F238E27FC236}">
              <a16:creationId xmlns:a16="http://schemas.microsoft.com/office/drawing/2014/main" id="{00000000-0008-0000-0A00-000090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5" name="AutoShape 1">
          <a:extLst>
            <a:ext uri="{FF2B5EF4-FFF2-40B4-BE49-F238E27FC236}">
              <a16:creationId xmlns:a16="http://schemas.microsoft.com/office/drawing/2014/main" id="{00000000-0008-0000-0A00-000091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6" name="AutoShape 1">
          <a:extLst>
            <a:ext uri="{FF2B5EF4-FFF2-40B4-BE49-F238E27FC236}">
              <a16:creationId xmlns:a16="http://schemas.microsoft.com/office/drawing/2014/main" id="{00000000-0008-0000-0A00-000092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7" name="AutoShape 1">
          <a:extLst>
            <a:ext uri="{FF2B5EF4-FFF2-40B4-BE49-F238E27FC236}">
              <a16:creationId xmlns:a16="http://schemas.microsoft.com/office/drawing/2014/main" id="{00000000-0008-0000-0A00-000093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8" name="AutoShape 1">
          <a:extLst>
            <a:ext uri="{FF2B5EF4-FFF2-40B4-BE49-F238E27FC236}">
              <a16:creationId xmlns:a16="http://schemas.microsoft.com/office/drawing/2014/main" id="{00000000-0008-0000-0A00-000094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49" name="AutoShape 1">
          <a:extLst>
            <a:ext uri="{FF2B5EF4-FFF2-40B4-BE49-F238E27FC236}">
              <a16:creationId xmlns:a16="http://schemas.microsoft.com/office/drawing/2014/main" id="{00000000-0008-0000-0A00-000095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0" name="AutoShape 1">
          <a:extLst>
            <a:ext uri="{FF2B5EF4-FFF2-40B4-BE49-F238E27FC236}">
              <a16:creationId xmlns:a16="http://schemas.microsoft.com/office/drawing/2014/main" id="{00000000-0008-0000-0A00-000096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1" name="AutoShape 1">
          <a:extLst>
            <a:ext uri="{FF2B5EF4-FFF2-40B4-BE49-F238E27FC236}">
              <a16:creationId xmlns:a16="http://schemas.microsoft.com/office/drawing/2014/main" id="{00000000-0008-0000-0A00-000097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2" name="AutoShape 1">
          <a:extLst>
            <a:ext uri="{FF2B5EF4-FFF2-40B4-BE49-F238E27FC236}">
              <a16:creationId xmlns:a16="http://schemas.microsoft.com/office/drawing/2014/main" id="{00000000-0008-0000-0A00-000098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3" name="AutoShape 1">
          <a:extLst>
            <a:ext uri="{FF2B5EF4-FFF2-40B4-BE49-F238E27FC236}">
              <a16:creationId xmlns:a16="http://schemas.microsoft.com/office/drawing/2014/main" id="{00000000-0008-0000-0A00-000099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4" name="AutoShape 1">
          <a:extLst>
            <a:ext uri="{FF2B5EF4-FFF2-40B4-BE49-F238E27FC236}">
              <a16:creationId xmlns:a16="http://schemas.microsoft.com/office/drawing/2014/main" id="{00000000-0008-0000-0A00-00009A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5" name="AutoShape 1">
          <a:extLst>
            <a:ext uri="{FF2B5EF4-FFF2-40B4-BE49-F238E27FC236}">
              <a16:creationId xmlns:a16="http://schemas.microsoft.com/office/drawing/2014/main" id="{00000000-0008-0000-0A00-00009B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6" name="AutoShape 1">
          <a:extLst>
            <a:ext uri="{FF2B5EF4-FFF2-40B4-BE49-F238E27FC236}">
              <a16:creationId xmlns:a16="http://schemas.microsoft.com/office/drawing/2014/main" id="{00000000-0008-0000-0A00-00009C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57" name="AutoShape 1">
          <a:extLst>
            <a:ext uri="{FF2B5EF4-FFF2-40B4-BE49-F238E27FC236}">
              <a16:creationId xmlns:a16="http://schemas.microsoft.com/office/drawing/2014/main" id="{00000000-0008-0000-0A00-00009D00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58" name="AutoShape 1">
          <a:extLst>
            <a:ext uri="{FF2B5EF4-FFF2-40B4-BE49-F238E27FC236}">
              <a16:creationId xmlns:a16="http://schemas.microsoft.com/office/drawing/2014/main" id="{00000000-0008-0000-0A00-00009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59" name="AutoShape 1">
          <a:extLst>
            <a:ext uri="{FF2B5EF4-FFF2-40B4-BE49-F238E27FC236}">
              <a16:creationId xmlns:a16="http://schemas.microsoft.com/office/drawing/2014/main" id="{00000000-0008-0000-0A00-00009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0" name="AutoShape 1">
          <a:extLst>
            <a:ext uri="{FF2B5EF4-FFF2-40B4-BE49-F238E27FC236}">
              <a16:creationId xmlns:a16="http://schemas.microsoft.com/office/drawing/2014/main" id="{00000000-0008-0000-0A00-0000A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1" name="AutoShape 1">
          <a:extLst>
            <a:ext uri="{FF2B5EF4-FFF2-40B4-BE49-F238E27FC236}">
              <a16:creationId xmlns:a16="http://schemas.microsoft.com/office/drawing/2014/main" id="{00000000-0008-0000-0A00-0000A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2" name="AutoShape 1">
          <a:extLst>
            <a:ext uri="{FF2B5EF4-FFF2-40B4-BE49-F238E27FC236}">
              <a16:creationId xmlns:a16="http://schemas.microsoft.com/office/drawing/2014/main" id="{00000000-0008-0000-0A00-0000A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3" name="AutoShape 1">
          <a:extLst>
            <a:ext uri="{FF2B5EF4-FFF2-40B4-BE49-F238E27FC236}">
              <a16:creationId xmlns:a16="http://schemas.microsoft.com/office/drawing/2014/main" id="{00000000-0008-0000-0A00-0000A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4" name="AutoShape 1">
          <a:extLst>
            <a:ext uri="{FF2B5EF4-FFF2-40B4-BE49-F238E27FC236}">
              <a16:creationId xmlns:a16="http://schemas.microsoft.com/office/drawing/2014/main" id="{00000000-0008-0000-0A00-0000A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5" name="AutoShape 1">
          <a:extLst>
            <a:ext uri="{FF2B5EF4-FFF2-40B4-BE49-F238E27FC236}">
              <a16:creationId xmlns:a16="http://schemas.microsoft.com/office/drawing/2014/main" id="{00000000-0008-0000-0A00-0000A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6" name="AutoShape 1">
          <a:extLst>
            <a:ext uri="{FF2B5EF4-FFF2-40B4-BE49-F238E27FC236}">
              <a16:creationId xmlns:a16="http://schemas.microsoft.com/office/drawing/2014/main" id="{00000000-0008-0000-0A00-0000A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7" name="AutoShape 1">
          <a:extLst>
            <a:ext uri="{FF2B5EF4-FFF2-40B4-BE49-F238E27FC236}">
              <a16:creationId xmlns:a16="http://schemas.microsoft.com/office/drawing/2014/main" id="{00000000-0008-0000-0A00-0000A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8" name="AutoShape 1">
          <a:extLst>
            <a:ext uri="{FF2B5EF4-FFF2-40B4-BE49-F238E27FC236}">
              <a16:creationId xmlns:a16="http://schemas.microsoft.com/office/drawing/2014/main" id="{00000000-0008-0000-0A00-0000A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69" name="AutoShape 1">
          <a:extLst>
            <a:ext uri="{FF2B5EF4-FFF2-40B4-BE49-F238E27FC236}">
              <a16:creationId xmlns:a16="http://schemas.microsoft.com/office/drawing/2014/main" id="{00000000-0008-0000-0A00-0000A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0" name="AutoShape 1">
          <a:extLst>
            <a:ext uri="{FF2B5EF4-FFF2-40B4-BE49-F238E27FC236}">
              <a16:creationId xmlns:a16="http://schemas.microsoft.com/office/drawing/2014/main" id="{00000000-0008-0000-0A00-0000A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1" name="AutoShape 1">
          <a:extLst>
            <a:ext uri="{FF2B5EF4-FFF2-40B4-BE49-F238E27FC236}">
              <a16:creationId xmlns:a16="http://schemas.microsoft.com/office/drawing/2014/main" id="{00000000-0008-0000-0A00-0000A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2" name="AutoShape 1">
          <a:extLst>
            <a:ext uri="{FF2B5EF4-FFF2-40B4-BE49-F238E27FC236}">
              <a16:creationId xmlns:a16="http://schemas.microsoft.com/office/drawing/2014/main" id="{00000000-0008-0000-0A00-0000AC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3" name="AutoShape 1">
          <a:extLst>
            <a:ext uri="{FF2B5EF4-FFF2-40B4-BE49-F238E27FC236}">
              <a16:creationId xmlns:a16="http://schemas.microsoft.com/office/drawing/2014/main" id="{00000000-0008-0000-0A00-0000AD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4" name="AutoShape 1">
          <a:extLst>
            <a:ext uri="{FF2B5EF4-FFF2-40B4-BE49-F238E27FC236}">
              <a16:creationId xmlns:a16="http://schemas.microsoft.com/office/drawing/2014/main" id="{00000000-0008-0000-0A00-0000A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5" name="AutoShape 1">
          <a:extLst>
            <a:ext uri="{FF2B5EF4-FFF2-40B4-BE49-F238E27FC236}">
              <a16:creationId xmlns:a16="http://schemas.microsoft.com/office/drawing/2014/main" id="{00000000-0008-0000-0A00-0000A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6" name="AutoShape 1">
          <a:extLst>
            <a:ext uri="{FF2B5EF4-FFF2-40B4-BE49-F238E27FC236}">
              <a16:creationId xmlns:a16="http://schemas.microsoft.com/office/drawing/2014/main" id="{00000000-0008-0000-0A00-0000B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7" name="AutoShape 1">
          <a:extLst>
            <a:ext uri="{FF2B5EF4-FFF2-40B4-BE49-F238E27FC236}">
              <a16:creationId xmlns:a16="http://schemas.microsoft.com/office/drawing/2014/main" id="{00000000-0008-0000-0A00-0000B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8" name="AutoShape 1">
          <a:extLst>
            <a:ext uri="{FF2B5EF4-FFF2-40B4-BE49-F238E27FC236}">
              <a16:creationId xmlns:a16="http://schemas.microsoft.com/office/drawing/2014/main" id="{00000000-0008-0000-0A00-0000B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79" name="AutoShape 1">
          <a:extLst>
            <a:ext uri="{FF2B5EF4-FFF2-40B4-BE49-F238E27FC236}">
              <a16:creationId xmlns:a16="http://schemas.microsoft.com/office/drawing/2014/main" id="{00000000-0008-0000-0A00-0000B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0" name="AutoShape 1">
          <a:extLst>
            <a:ext uri="{FF2B5EF4-FFF2-40B4-BE49-F238E27FC236}">
              <a16:creationId xmlns:a16="http://schemas.microsoft.com/office/drawing/2014/main" id="{00000000-0008-0000-0A00-0000B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1" name="AutoShape 1">
          <a:extLst>
            <a:ext uri="{FF2B5EF4-FFF2-40B4-BE49-F238E27FC236}">
              <a16:creationId xmlns:a16="http://schemas.microsoft.com/office/drawing/2014/main" id="{00000000-0008-0000-0A00-0000B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2" name="AutoShape 1">
          <a:extLst>
            <a:ext uri="{FF2B5EF4-FFF2-40B4-BE49-F238E27FC236}">
              <a16:creationId xmlns:a16="http://schemas.microsoft.com/office/drawing/2014/main" id="{00000000-0008-0000-0A00-0000B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3" name="AutoShape 1">
          <a:extLst>
            <a:ext uri="{FF2B5EF4-FFF2-40B4-BE49-F238E27FC236}">
              <a16:creationId xmlns:a16="http://schemas.microsoft.com/office/drawing/2014/main" id="{00000000-0008-0000-0A00-0000B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4" name="AutoShape 1">
          <a:extLst>
            <a:ext uri="{FF2B5EF4-FFF2-40B4-BE49-F238E27FC236}">
              <a16:creationId xmlns:a16="http://schemas.microsoft.com/office/drawing/2014/main" id="{00000000-0008-0000-0A00-0000B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5" name="AutoShape 1">
          <a:extLst>
            <a:ext uri="{FF2B5EF4-FFF2-40B4-BE49-F238E27FC236}">
              <a16:creationId xmlns:a16="http://schemas.microsoft.com/office/drawing/2014/main" id="{00000000-0008-0000-0A00-0000B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6" name="AutoShape 1">
          <a:extLst>
            <a:ext uri="{FF2B5EF4-FFF2-40B4-BE49-F238E27FC236}">
              <a16:creationId xmlns:a16="http://schemas.microsoft.com/office/drawing/2014/main" id="{00000000-0008-0000-0A00-0000B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7" name="AutoShape 1">
          <a:extLst>
            <a:ext uri="{FF2B5EF4-FFF2-40B4-BE49-F238E27FC236}">
              <a16:creationId xmlns:a16="http://schemas.microsoft.com/office/drawing/2014/main" id="{00000000-0008-0000-0A00-0000B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8" name="AutoShape 1">
          <a:extLst>
            <a:ext uri="{FF2B5EF4-FFF2-40B4-BE49-F238E27FC236}">
              <a16:creationId xmlns:a16="http://schemas.microsoft.com/office/drawing/2014/main" id="{00000000-0008-0000-0A00-0000BC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89" name="AutoShape 1">
          <a:extLst>
            <a:ext uri="{FF2B5EF4-FFF2-40B4-BE49-F238E27FC236}">
              <a16:creationId xmlns:a16="http://schemas.microsoft.com/office/drawing/2014/main" id="{00000000-0008-0000-0A00-0000BD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0" name="AutoShape 1">
          <a:extLst>
            <a:ext uri="{FF2B5EF4-FFF2-40B4-BE49-F238E27FC236}">
              <a16:creationId xmlns:a16="http://schemas.microsoft.com/office/drawing/2014/main" id="{00000000-0008-0000-0A00-0000B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1" name="AutoShape 1">
          <a:extLst>
            <a:ext uri="{FF2B5EF4-FFF2-40B4-BE49-F238E27FC236}">
              <a16:creationId xmlns:a16="http://schemas.microsoft.com/office/drawing/2014/main" id="{00000000-0008-0000-0A00-0000B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2" name="AutoShape 1">
          <a:extLst>
            <a:ext uri="{FF2B5EF4-FFF2-40B4-BE49-F238E27FC236}">
              <a16:creationId xmlns:a16="http://schemas.microsoft.com/office/drawing/2014/main" id="{00000000-0008-0000-0A00-0000C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3" name="AutoShape 1">
          <a:extLst>
            <a:ext uri="{FF2B5EF4-FFF2-40B4-BE49-F238E27FC236}">
              <a16:creationId xmlns:a16="http://schemas.microsoft.com/office/drawing/2014/main" id="{00000000-0008-0000-0A00-0000C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4" name="AutoShape 1">
          <a:extLst>
            <a:ext uri="{FF2B5EF4-FFF2-40B4-BE49-F238E27FC236}">
              <a16:creationId xmlns:a16="http://schemas.microsoft.com/office/drawing/2014/main" id="{00000000-0008-0000-0A00-0000C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5" name="AutoShape 1">
          <a:extLst>
            <a:ext uri="{FF2B5EF4-FFF2-40B4-BE49-F238E27FC236}">
              <a16:creationId xmlns:a16="http://schemas.microsoft.com/office/drawing/2014/main" id="{00000000-0008-0000-0A00-0000C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6" name="AutoShape 1">
          <a:extLst>
            <a:ext uri="{FF2B5EF4-FFF2-40B4-BE49-F238E27FC236}">
              <a16:creationId xmlns:a16="http://schemas.microsoft.com/office/drawing/2014/main" id="{00000000-0008-0000-0A00-0000C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7" name="AutoShape 1">
          <a:extLst>
            <a:ext uri="{FF2B5EF4-FFF2-40B4-BE49-F238E27FC236}">
              <a16:creationId xmlns:a16="http://schemas.microsoft.com/office/drawing/2014/main" id="{00000000-0008-0000-0A00-0000C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8" name="AutoShape 1">
          <a:extLst>
            <a:ext uri="{FF2B5EF4-FFF2-40B4-BE49-F238E27FC236}">
              <a16:creationId xmlns:a16="http://schemas.microsoft.com/office/drawing/2014/main" id="{00000000-0008-0000-0A00-0000C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199" name="AutoShape 1">
          <a:extLst>
            <a:ext uri="{FF2B5EF4-FFF2-40B4-BE49-F238E27FC236}">
              <a16:creationId xmlns:a16="http://schemas.microsoft.com/office/drawing/2014/main" id="{00000000-0008-0000-0A00-0000C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0" name="AutoShape 1">
          <a:extLst>
            <a:ext uri="{FF2B5EF4-FFF2-40B4-BE49-F238E27FC236}">
              <a16:creationId xmlns:a16="http://schemas.microsoft.com/office/drawing/2014/main" id="{00000000-0008-0000-0A00-0000C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1" name="AutoShape 1">
          <a:extLst>
            <a:ext uri="{FF2B5EF4-FFF2-40B4-BE49-F238E27FC236}">
              <a16:creationId xmlns:a16="http://schemas.microsoft.com/office/drawing/2014/main" id="{00000000-0008-0000-0A00-0000C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2" name="AutoShape 1">
          <a:extLst>
            <a:ext uri="{FF2B5EF4-FFF2-40B4-BE49-F238E27FC236}">
              <a16:creationId xmlns:a16="http://schemas.microsoft.com/office/drawing/2014/main" id="{00000000-0008-0000-0A00-0000C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3" name="AutoShape 1">
          <a:extLst>
            <a:ext uri="{FF2B5EF4-FFF2-40B4-BE49-F238E27FC236}">
              <a16:creationId xmlns:a16="http://schemas.microsoft.com/office/drawing/2014/main" id="{00000000-0008-0000-0A00-0000C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4" name="AutoShape 1">
          <a:extLst>
            <a:ext uri="{FF2B5EF4-FFF2-40B4-BE49-F238E27FC236}">
              <a16:creationId xmlns:a16="http://schemas.microsoft.com/office/drawing/2014/main" id="{00000000-0008-0000-0A00-0000CC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5" name="AutoShape 1">
          <a:extLst>
            <a:ext uri="{FF2B5EF4-FFF2-40B4-BE49-F238E27FC236}">
              <a16:creationId xmlns:a16="http://schemas.microsoft.com/office/drawing/2014/main" id="{00000000-0008-0000-0A00-0000CD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6" name="AutoShape 1">
          <a:extLst>
            <a:ext uri="{FF2B5EF4-FFF2-40B4-BE49-F238E27FC236}">
              <a16:creationId xmlns:a16="http://schemas.microsoft.com/office/drawing/2014/main" id="{00000000-0008-0000-0A00-0000C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7" name="AutoShape 1">
          <a:extLst>
            <a:ext uri="{FF2B5EF4-FFF2-40B4-BE49-F238E27FC236}">
              <a16:creationId xmlns:a16="http://schemas.microsoft.com/office/drawing/2014/main" id="{00000000-0008-0000-0A00-0000C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8" name="AutoShape 1">
          <a:extLst>
            <a:ext uri="{FF2B5EF4-FFF2-40B4-BE49-F238E27FC236}">
              <a16:creationId xmlns:a16="http://schemas.microsoft.com/office/drawing/2014/main" id="{00000000-0008-0000-0A00-0000D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09" name="AutoShape 1">
          <a:extLst>
            <a:ext uri="{FF2B5EF4-FFF2-40B4-BE49-F238E27FC236}">
              <a16:creationId xmlns:a16="http://schemas.microsoft.com/office/drawing/2014/main" id="{00000000-0008-0000-0A00-0000D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0" name="AutoShape 1">
          <a:extLst>
            <a:ext uri="{FF2B5EF4-FFF2-40B4-BE49-F238E27FC236}">
              <a16:creationId xmlns:a16="http://schemas.microsoft.com/office/drawing/2014/main" id="{00000000-0008-0000-0A00-0000D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1" name="AutoShape 1">
          <a:extLst>
            <a:ext uri="{FF2B5EF4-FFF2-40B4-BE49-F238E27FC236}">
              <a16:creationId xmlns:a16="http://schemas.microsoft.com/office/drawing/2014/main" id="{00000000-0008-0000-0A00-0000D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2" name="AutoShape 1">
          <a:extLst>
            <a:ext uri="{FF2B5EF4-FFF2-40B4-BE49-F238E27FC236}">
              <a16:creationId xmlns:a16="http://schemas.microsoft.com/office/drawing/2014/main" id="{00000000-0008-0000-0A00-0000D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3" name="AutoShape 1">
          <a:extLst>
            <a:ext uri="{FF2B5EF4-FFF2-40B4-BE49-F238E27FC236}">
              <a16:creationId xmlns:a16="http://schemas.microsoft.com/office/drawing/2014/main" id="{00000000-0008-0000-0A00-0000D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4" name="AutoShape 1">
          <a:extLst>
            <a:ext uri="{FF2B5EF4-FFF2-40B4-BE49-F238E27FC236}">
              <a16:creationId xmlns:a16="http://schemas.microsoft.com/office/drawing/2014/main" id="{00000000-0008-0000-0A00-0000D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5" name="AutoShape 1">
          <a:extLst>
            <a:ext uri="{FF2B5EF4-FFF2-40B4-BE49-F238E27FC236}">
              <a16:creationId xmlns:a16="http://schemas.microsoft.com/office/drawing/2014/main" id="{00000000-0008-0000-0A00-0000D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6" name="AutoShape 1">
          <a:extLst>
            <a:ext uri="{FF2B5EF4-FFF2-40B4-BE49-F238E27FC236}">
              <a16:creationId xmlns:a16="http://schemas.microsoft.com/office/drawing/2014/main" id="{00000000-0008-0000-0A00-0000D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7" name="AutoShape 1">
          <a:extLst>
            <a:ext uri="{FF2B5EF4-FFF2-40B4-BE49-F238E27FC236}">
              <a16:creationId xmlns:a16="http://schemas.microsoft.com/office/drawing/2014/main" id="{00000000-0008-0000-0A00-0000D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8" name="AutoShape 1">
          <a:extLst>
            <a:ext uri="{FF2B5EF4-FFF2-40B4-BE49-F238E27FC236}">
              <a16:creationId xmlns:a16="http://schemas.microsoft.com/office/drawing/2014/main" id="{00000000-0008-0000-0A00-0000D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19" name="AutoShape 1">
          <a:extLst>
            <a:ext uri="{FF2B5EF4-FFF2-40B4-BE49-F238E27FC236}">
              <a16:creationId xmlns:a16="http://schemas.microsoft.com/office/drawing/2014/main" id="{00000000-0008-0000-0A00-0000D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0" name="AutoShape 1">
          <a:extLst>
            <a:ext uri="{FF2B5EF4-FFF2-40B4-BE49-F238E27FC236}">
              <a16:creationId xmlns:a16="http://schemas.microsoft.com/office/drawing/2014/main" id="{00000000-0008-0000-0A00-0000DC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1" name="AutoShape 1">
          <a:extLst>
            <a:ext uri="{FF2B5EF4-FFF2-40B4-BE49-F238E27FC236}">
              <a16:creationId xmlns:a16="http://schemas.microsoft.com/office/drawing/2014/main" id="{00000000-0008-0000-0A00-0000DD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2" name="AutoShape 1">
          <a:extLst>
            <a:ext uri="{FF2B5EF4-FFF2-40B4-BE49-F238E27FC236}">
              <a16:creationId xmlns:a16="http://schemas.microsoft.com/office/drawing/2014/main" id="{00000000-0008-0000-0A00-0000D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3" name="AutoShape 1">
          <a:extLst>
            <a:ext uri="{FF2B5EF4-FFF2-40B4-BE49-F238E27FC236}">
              <a16:creationId xmlns:a16="http://schemas.microsoft.com/office/drawing/2014/main" id="{00000000-0008-0000-0A00-0000D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4" name="AutoShape 1">
          <a:extLst>
            <a:ext uri="{FF2B5EF4-FFF2-40B4-BE49-F238E27FC236}">
              <a16:creationId xmlns:a16="http://schemas.microsoft.com/office/drawing/2014/main" id="{00000000-0008-0000-0A00-0000E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5" name="AutoShape 1">
          <a:extLst>
            <a:ext uri="{FF2B5EF4-FFF2-40B4-BE49-F238E27FC236}">
              <a16:creationId xmlns:a16="http://schemas.microsoft.com/office/drawing/2014/main" id="{00000000-0008-0000-0A00-0000E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6" name="AutoShape 1">
          <a:extLst>
            <a:ext uri="{FF2B5EF4-FFF2-40B4-BE49-F238E27FC236}">
              <a16:creationId xmlns:a16="http://schemas.microsoft.com/office/drawing/2014/main" id="{00000000-0008-0000-0A00-0000E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7" name="AutoShape 1">
          <a:extLst>
            <a:ext uri="{FF2B5EF4-FFF2-40B4-BE49-F238E27FC236}">
              <a16:creationId xmlns:a16="http://schemas.microsoft.com/office/drawing/2014/main" id="{00000000-0008-0000-0A00-0000E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8" name="AutoShape 1">
          <a:extLst>
            <a:ext uri="{FF2B5EF4-FFF2-40B4-BE49-F238E27FC236}">
              <a16:creationId xmlns:a16="http://schemas.microsoft.com/office/drawing/2014/main" id="{00000000-0008-0000-0A00-0000E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29" name="AutoShape 1">
          <a:extLst>
            <a:ext uri="{FF2B5EF4-FFF2-40B4-BE49-F238E27FC236}">
              <a16:creationId xmlns:a16="http://schemas.microsoft.com/office/drawing/2014/main" id="{00000000-0008-0000-0A00-0000E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0" name="AutoShape 1">
          <a:extLst>
            <a:ext uri="{FF2B5EF4-FFF2-40B4-BE49-F238E27FC236}">
              <a16:creationId xmlns:a16="http://schemas.microsoft.com/office/drawing/2014/main" id="{00000000-0008-0000-0A00-0000E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1" name="AutoShape 1">
          <a:extLst>
            <a:ext uri="{FF2B5EF4-FFF2-40B4-BE49-F238E27FC236}">
              <a16:creationId xmlns:a16="http://schemas.microsoft.com/office/drawing/2014/main" id="{00000000-0008-0000-0A00-0000E7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2" name="AutoShape 1">
          <a:extLst>
            <a:ext uri="{FF2B5EF4-FFF2-40B4-BE49-F238E27FC236}">
              <a16:creationId xmlns:a16="http://schemas.microsoft.com/office/drawing/2014/main" id="{00000000-0008-0000-0A00-0000E8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3" name="AutoShape 1">
          <a:extLst>
            <a:ext uri="{FF2B5EF4-FFF2-40B4-BE49-F238E27FC236}">
              <a16:creationId xmlns:a16="http://schemas.microsoft.com/office/drawing/2014/main" id="{00000000-0008-0000-0A00-0000E9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4" name="AutoShape 1">
          <a:extLst>
            <a:ext uri="{FF2B5EF4-FFF2-40B4-BE49-F238E27FC236}">
              <a16:creationId xmlns:a16="http://schemas.microsoft.com/office/drawing/2014/main" id="{00000000-0008-0000-0A00-0000EA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5" name="AutoShape 1">
          <a:extLst>
            <a:ext uri="{FF2B5EF4-FFF2-40B4-BE49-F238E27FC236}">
              <a16:creationId xmlns:a16="http://schemas.microsoft.com/office/drawing/2014/main" id="{00000000-0008-0000-0A00-0000EB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6" name="AutoShape 1">
          <a:extLst>
            <a:ext uri="{FF2B5EF4-FFF2-40B4-BE49-F238E27FC236}">
              <a16:creationId xmlns:a16="http://schemas.microsoft.com/office/drawing/2014/main" id="{00000000-0008-0000-0A00-0000EC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7" name="AutoShape 1">
          <a:extLst>
            <a:ext uri="{FF2B5EF4-FFF2-40B4-BE49-F238E27FC236}">
              <a16:creationId xmlns:a16="http://schemas.microsoft.com/office/drawing/2014/main" id="{00000000-0008-0000-0A00-0000ED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8" name="AutoShape 1">
          <a:extLst>
            <a:ext uri="{FF2B5EF4-FFF2-40B4-BE49-F238E27FC236}">
              <a16:creationId xmlns:a16="http://schemas.microsoft.com/office/drawing/2014/main" id="{00000000-0008-0000-0A00-0000EE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39" name="AutoShape 1">
          <a:extLst>
            <a:ext uri="{FF2B5EF4-FFF2-40B4-BE49-F238E27FC236}">
              <a16:creationId xmlns:a16="http://schemas.microsoft.com/office/drawing/2014/main" id="{00000000-0008-0000-0A00-0000EF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0" name="AutoShape 1">
          <a:extLst>
            <a:ext uri="{FF2B5EF4-FFF2-40B4-BE49-F238E27FC236}">
              <a16:creationId xmlns:a16="http://schemas.microsoft.com/office/drawing/2014/main" id="{00000000-0008-0000-0A00-0000F0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1" name="AutoShape 1">
          <a:extLst>
            <a:ext uri="{FF2B5EF4-FFF2-40B4-BE49-F238E27FC236}">
              <a16:creationId xmlns:a16="http://schemas.microsoft.com/office/drawing/2014/main" id="{00000000-0008-0000-0A00-0000F1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2" name="AutoShape 1">
          <a:extLst>
            <a:ext uri="{FF2B5EF4-FFF2-40B4-BE49-F238E27FC236}">
              <a16:creationId xmlns:a16="http://schemas.microsoft.com/office/drawing/2014/main" id="{00000000-0008-0000-0A00-0000F2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3" name="AutoShape 1">
          <a:extLst>
            <a:ext uri="{FF2B5EF4-FFF2-40B4-BE49-F238E27FC236}">
              <a16:creationId xmlns:a16="http://schemas.microsoft.com/office/drawing/2014/main" id="{00000000-0008-0000-0A00-0000F3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4" name="AutoShape 1">
          <a:extLst>
            <a:ext uri="{FF2B5EF4-FFF2-40B4-BE49-F238E27FC236}">
              <a16:creationId xmlns:a16="http://schemas.microsoft.com/office/drawing/2014/main" id="{00000000-0008-0000-0A00-0000F4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5" name="AutoShape 1">
          <a:extLst>
            <a:ext uri="{FF2B5EF4-FFF2-40B4-BE49-F238E27FC236}">
              <a16:creationId xmlns:a16="http://schemas.microsoft.com/office/drawing/2014/main" id="{00000000-0008-0000-0A00-0000F5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46" name="AutoShape 1">
          <a:extLst>
            <a:ext uri="{FF2B5EF4-FFF2-40B4-BE49-F238E27FC236}">
              <a16:creationId xmlns:a16="http://schemas.microsoft.com/office/drawing/2014/main" id="{00000000-0008-0000-0A00-0000F600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7" name="AutoShape 1">
          <a:extLst>
            <a:ext uri="{FF2B5EF4-FFF2-40B4-BE49-F238E27FC236}">
              <a16:creationId xmlns:a16="http://schemas.microsoft.com/office/drawing/2014/main" id="{00000000-0008-0000-0A00-0000F7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8" name="AutoShape 1">
          <a:extLst>
            <a:ext uri="{FF2B5EF4-FFF2-40B4-BE49-F238E27FC236}">
              <a16:creationId xmlns:a16="http://schemas.microsoft.com/office/drawing/2014/main" id="{00000000-0008-0000-0A00-0000F8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49" name="AutoShape 1">
          <a:extLst>
            <a:ext uri="{FF2B5EF4-FFF2-40B4-BE49-F238E27FC236}">
              <a16:creationId xmlns:a16="http://schemas.microsoft.com/office/drawing/2014/main" id="{00000000-0008-0000-0A00-0000F9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0" name="AutoShape 1">
          <a:extLst>
            <a:ext uri="{FF2B5EF4-FFF2-40B4-BE49-F238E27FC236}">
              <a16:creationId xmlns:a16="http://schemas.microsoft.com/office/drawing/2014/main" id="{00000000-0008-0000-0A00-0000FA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1" name="AutoShape 1">
          <a:extLst>
            <a:ext uri="{FF2B5EF4-FFF2-40B4-BE49-F238E27FC236}">
              <a16:creationId xmlns:a16="http://schemas.microsoft.com/office/drawing/2014/main" id="{00000000-0008-0000-0A00-0000FB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2" name="AutoShape 1">
          <a:extLst>
            <a:ext uri="{FF2B5EF4-FFF2-40B4-BE49-F238E27FC236}">
              <a16:creationId xmlns:a16="http://schemas.microsoft.com/office/drawing/2014/main" id="{00000000-0008-0000-0A00-0000FC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3" name="AutoShape 1">
          <a:extLst>
            <a:ext uri="{FF2B5EF4-FFF2-40B4-BE49-F238E27FC236}">
              <a16:creationId xmlns:a16="http://schemas.microsoft.com/office/drawing/2014/main" id="{00000000-0008-0000-0A00-0000FD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4" name="AutoShape 1">
          <a:extLst>
            <a:ext uri="{FF2B5EF4-FFF2-40B4-BE49-F238E27FC236}">
              <a16:creationId xmlns:a16="http://schemas.microsoft.com/office/drawing/2014/main" id="{00000000-0008-0000-0A00-0000FE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5" name="AutoShape 1">
          <a:extLst>
            <a:ext uri="{FF2B5EF4-FFF2-40B4-BE49-F238E27FC236}">
              <a16:creationId xmlns:a16="http://schemas.microsoft.com/office/drawing/2014/main" id="{00000000-0008-0000-0A00-0000FF00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6" name="AutoShape 1">
          <a:extLst>
            <a:ext uri="{FF2B5EF4-FFF2-40B4-BE49-F238E27FC236}">
              <a16:creationId xmlns:a16="http://schemas.microsoft.com/office/drawing/2014/main" id="{00000000-0008-0000-0A00-00000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7" name="AutoShape 1">
          <a:extLst>
            <a:ext uri="{FF2B5EF4-FFF2-40B4-BE49-F238E27FC236}">
              <a16:creationId xmlns:a16="http://schemas.microsoft.com/office/drawing/2014/main" id="{00000000-0008-0000-0A00-00000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258" name="AutoShape 1">
          <a:extLst>
            <a:ext uri="{FF2B5EF4-FFF2-40B4-BE49-F238E27FC236}">
              <a16:creationId xmlns:a16="http://schemas.microsoft.com/office/drawing/2014/main" id="{00000000-0008-0000-0A00-00000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59" name="AutoShape 1">
          <a:extLst>
            <a:ext uri="{FF2B5EF4-FFF2-40B4-BE49-F238E27FC236}">
              <a16:creationId xmlns:a16="http://schemas.microsoft.com/office/drawing/2014/main" id="{00000000-0008-0000-0A00-000003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0" name="AutoShape 1">
          <a:extLst>
            <a:ext uri="{FF2B5EF4-FFF2-40B4-BE49-F238E27FC236}">
              <a16:creationId xmlns:a16="http://schemas.microsoft.com/office/drawing/2014/main" id="{00000000-0008-0000-0A00-000004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1" name="AutoShape 1">
          <a:extLst>
            <a:ext uri="{FF2B5EF4-FFF2-40B4-BE49-F238E27FC236}">
              <a16:creationId xmlns:a16="http://schemas.microsoft.com/office/drawing/2014/main" id="{00000000-0008-0000-0A00-000005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2" name="AutoShape 1">
          <a:extLst>
            <a:ext uri="{FF2B5EF4-FFF2-40B4-BE49-F238E27FC236}">
              <a16:creationId xmlns:a16="http://schemas.microsoft.com/office/drawing/2014/main" id="{00000000-0008-0000-0A00-000006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3" name="AutoShape 1">
          <a:extLst>
            <a:ext uri="{FF2B5EF4-FFF2-40B4-BE49-F238E27FC236}">
              <a16:creationId xmlns:a16="http://schemas.microsoft.com/office/drawing/2014/main" id="{00000000-0008-0000-0A00-000007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4" name="AutoShape 1">
          <a:extLst>
            <a:ext uri="{FF2B5EF4-FFF2-40B4-BE49-F238E27FC236}">
              <a16:creationId xmlns:a16="http://schemas.microsoft.com/office/drawing/2014/main" id="{00000000-0008-0000-0A00-000008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5" name="AutoShape 1">
          <a:extLst>
            <a:ext uri="{FF2B5EF4-FFF2-40B4-BE49-F238E27FC236}">
              <a16:creationId xmlns:a16="http://schemas.microsoft.com/office/drawing/2014/main" id="{00000000-0008-0000-0A00-000009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6" name="AutoShape 1">
          <a:extLst>
            <a:ext uri="{FF2B5EF4-FFF2-40B4-BE49-F238E27FC236}">
              <a16:creationId xmlns:a16="http://schemas.microsoft.com/office/drawing/2014/main" id="{00000000-0008-0000-0A00-00000A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7" name="AutoShape 1">
          <a:extLst>
            <a:ext uri="{FF2B5EF4-FFF2-40B4-BE49-F238E27FC236}">
              <a16:creationId xmlns:a16="http://schemas.microsoft.com/office/drawing/2014/main" id="{00000000-0008-0000-0A00-00000B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8" name="AutoShape 1">
          <a:extLst>
            <a:ext uri="{FF2B5EF4-FFF2-40B4-BE49-F238E27FC236}">
              <a16:creationId xmlns:a16="http://schemas.microsoft.com/office/drawing/2014/main" id="{00000000-0008-0000-0A00-00000C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69" name="AutoShape 1">
          <a:extLst>
            <a:ext uri="{FF2B5EF4-FFF2-40B4-BE49-F238E27FC236}">
              <a16:creationId xmlns:a16="http://schemas.microsoft.com/office/drawing/2014/main" id="{00000000-0008-0000-0A00-00000D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0" name="AutoShape 1">
          <a:extLst>
            <a:ext uri="{FF2B5EF4-FFF2-40B4-BE49-F238E27FC236}">
              <a16:creationId xmlns:a16="http://schemas.microsoft.com/office/drawing/2014/main" id="{00000000-0008-0000-0A00-00000E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1" name="AutoShape 1">
          <a:extLst>
            <a:ext uri="{FF2B5EF4-FFF2-40B4-BE49-F238E27FC236}">
              <a16:creationId xmlns:a16="http://schemas.microsoft.com/office/drawing/2014/main" id="{00000000-0008-0000-0A00-00000F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2" name="AutoShape 1">
          <a:extLst>
            <a:ext uri="{FF2B5EF4-FFF2-40B4-BE49-F238E27FC236}">
              <a16:creationId xmlns:a16="http://schemas.microsoft.com/office/drawing/2014/main" id="{00000000-0008-0000-0A00-000010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3" name="AutoShape 1">
          <a:extLst>
            <a:ext uri="{FF2B5EF4-FFF2-40B4-BE49-F238E27FC236}">
              <a16:creationId xmlns:a16="http://schemas.microsoft.com/office/drawing/2014/main" id="{00000000-0008-0000-0A00-000011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4" name="AutoShape 1">
          <a:extLst>
            <a:ext uri="{FF2B5EF4-FFF2-40B4-BE49-F238E27FC236}">
              <a16:creationId xmlns:a16="http://schemas.microsoft.com/office/drawing/2014/main" id="{00000000-0008-0000-0A00-000012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5" name="AutoShape 1">
          <a:extLst>
            <a:ext uri="{FF2B5EF4-FFF2-40B4-BE49-F238E27FC236}">
              <a16:creationId xmlns:a16="http://schemas.microsoft.com/office/drawing/2014/main" id="{00000000-0008-0000-0A00-000013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6" name="AutoShape 1">
          <a:extLst>
            <a:ext uri="{FF2B5EF4-FFF2-40B4-BE49-F238E27FC236}">
              <a16:creationId xmlns:a16="http://schemas.microsoft.com/office/drawing/2014/main" id="{00000000-0008-0000-0A00-000014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7" name="AutoShape 1">
          <a:extLst>
            <a:ext uri="{FF2B5EF4-FFF2-40B4-BE49-F238E27FC236}">
              <a16:creationId xmlns:a16="http://schemas.microsoft.com/office/drawing/2014/main" id="{00000000-0008-0000-0A00-000015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8" name="AutoShape 1">
          <a:extLst>
            <a:ext uri="{FF2B5EF4-FFF2-40B4-BE49-F238E27FC236}">
              <a16:creationId xmlns:a16="http://schemas.microsoft.com/office/drawing/2014/main" id="{00000000-0008-0000-0A00-000016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79" name="AutoShape 1">
          <a:extLst>
            <a:ext uri="{FF2B5EF4-FFF2-40B4-BE49-F238E27FC236}">
              <a16:creationId xmlns:a16="http://schemas.microsoft.com/office/drawing/2014/main" id="{00000000-0008-0000-0A00-000017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0" name="AutoShape 1">
          <a:extLst>
            <a:ext uri="{FF2B5EF4-FFF2-40B4-BE49-F238E27FC236}">
              <a16:creationId xmlns:a16="http://schemas.microsoft.com/office/drawing/2014/main" id="{00000000-0008-0000-0A00-000018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1" name="AutoShape 1">
          <a:extLst>
            <a:ext uri="{FF2B5EF4-FFF2-40B4-BE49-F238E27FC236}">
              <a16:creationId xmlns:a16="http://schemas.microsoft.com/office/drawing/2014/main" id="{00000000-0008-0000-0A00-000019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282" name="AutoShape 1">
          <a:extLst>
            <a:ext uri="{FF2B5EF4-FFF2-40B4-BE49-F238E27FC236}">
              <a16:creationId xmlns:a16="http://schemas.microsoft.com/office/drawing/2014/main" id="{00000000-0008-0000-0A00-00001A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3" name="AutoShape 1">
          <a:extLst>
            <a:ext uri="{FF2B5EF4-FFF2-40B4-BE49-F238E27FC236}">
              <a16:creationId xmlns:a16="http://schemas.microsoft.com/office/drawing/2014/main" id="{00000000-0008-0000-0A00-00001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4" name="AutoShape 1">
          <a:extLst>
            <a:ext uri="{FF2B5EF4-FFF2-40B4-BE49-F238E27FC236}">
              <a16:creationId xmlns:a16="http://schemas.microsoft.com/office/drawing/2014/main" id="{00000000-0008-0000-0A00-00001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5" name="AutoShape 1">
          <a:extLst>
            <a:ext uri="{FF2B5EF4-FFF2-40B4-BE49-F238E27FC236}">
              <a16:creationId xmlns:a16="http://schemas.microsoft.com/office/drawing/2014/main" id="{00000000-0008-0000-0A00-00001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6" name="AutoShape 1">
          <a:extLst>
            <a:ext uri="{FF2B5EF4-FFF2-40B4-BE49-F238E27FC236}">
              <a16:creationId xmlns:a16="http://schemas.microsoft.com/office/drawing/2014/main" id="{00000000-0008-0000-0A00-00001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7" name="AutoShape 1">
          <a:extLst>
            <a:ext uri="{FF2B5EF4-FFF2-40B4-BE49-F238E27FC236}">
              <a16:creationId xmlns:a16="http://schemas.microsoft.com/office/drawing/2014/main" id="{00000000-0008-0000-0A00-00001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8" name="AutoShape 1">
          <a:extLst>
            <a:ext uri="{FF2B5EF4-FFF2-40B4-BE49-F238E27FC236}">
              <a16:creationId xmlns:a16="http://schemas.microsoft.com/office/drawing/2014/main" id="{00000000-0008-0000-0A00-00002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89" name="AutoShape 1">
          <a:extLst>
            <a:ext uri="{FF2B5EF4-FFF2-40B4-BE49-F238E27FC236}">
              <a16:creationId xmlns:a16="http://schemas.microsoft.com/office/drawing/2014/main" id="{00000000-0008-0000-0A00-000021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0" name="AutoShape 1">
          <a:extLst>
            <a:ext uri="{FF2B5EF4-FFF2-40B4-BE49-F238E27FC236}">
              <a16:creationId xmlns:a16="http://schemas.microsoft.com/office/drawing/2014/main" id="{00000000-0008-0000-0A00-000022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1" name="AutoShape 1">
          <a:extLst>
            <a:ext uri="{FF2B5EF4-FFF2-40B4-BE49-F238E27FC236}">
              <a16:creationId xmlns:a16="http://schemas.microsoft.com/office/drawing/2014/main" id="{00000000-0008-0000-0A00-000023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2" name="AutoShape 1">
          <a:extLst>
            <a:ext uri="{FF2B5EF4-FFF2-40B4-BE49-F238E27FC236}">
              <a16:creationId xmlns:a16="http://schemas.microsoft.com/office/drawing/2014/main" id="{00000000-0008-0000-0A00-000024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3" name="AutoShape 1">
          <a:extLst>
            <a:ext uri="{FF2B5EF4-FFF2-40B4-BE49-F238E27FC236}">
              <a16:creationId xmlns:a16="http://schemas.microsoft.com/office/drawing/2014/main" id="{00000000-0008-0000-0A00-00002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294" name="AutoShape 1">
          <a:extLst>
            <a:ext uri="{FF2B5EF4-FFF2-40B4-BE49-F238E27FC236}">
              <a16:creationId xmlns:a16="http://schemas.microsoft.com/office/drawing/2014/main" id="{00000000-0008-0000-0A00-00002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5" name="AutoShape 1">
          <a:extLst>
            <a:ext uri="{FF2B5EF4-FFF2-40B4-BE49-F238E27FC236}">
              <a16:creationId xmlns:a16="http://schemas.microsoft.com/office/drawing/2014/main" id="{00000000-0008-0000-0A00-00002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6" name="AutoShape 1">
          <a:extLst>
            <a:ext uri="{FF2B5EF4-FFF2-40B4-BE49-F238E27FC236}">
              <a16:creationId xmlns:a16="http://schemas.microsoft.com/office/drawing/2014/main" id="{00000000-0008-0000-0A00-00002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7" name="AutoShape 1">
          <a:extLst>
            <a:ext uri="{FF2B5EF4-FFF2-40B4-BE49-F238E27FC236}">
              <a16:creationId xmlns:a16="http://schemas.microsoft.com/office/drawing/2014/main" id="{00000000-0008-0000-0A00-00002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8" name="AutoShape 1">
          <a:extLst>
            <a:ext uri="{FF2B5EF4-FFF2-40B4-BE49-F238E27FC236}">
              <a16:creationId xmlns:a16="http://schemas.microsoft.com/office/drawing/2014/main" id="{00000000-0008-0000-0A00-00002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299" name="AutoShape 1">
          <a:extLst>
            <a:ext uri="{FF2B5EF4-FFF2-40B4-BE49-F238E27FC236}">
              <a16:creationId xmlns:a16="http://schemas.microsoft.com/office/drawing/2014/main" id="{00000000-0008-0000-0A00-00002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0" name="AutoShape 1">
          <a:extLst>
            <a:ext uri="{FF2B5EF4-FFF2-40B4-BE49-F238E27FC236}">
              <a16:creationId xmlns:a16="http://schemas.microsoft.com/office/drawing/2014/main" id="{00000000-0008-0000-0A00-00002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1" name="AutoShape 1">
          <a:extLst>
            <a:ext uri="{FF2B5EF4-FFF2-40B4-BE49-F238E27FC236}">
              <a16:creationId xmlns:a16="http://schemas.microsoft.com/office/drawing/2014/main" id="{00000000-0008-0000-0A00-00002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2" name="AutoShape 1">
          <a:extLst>
            <a:ext uri="{FF2B5EF4-FFF2-40B4-BE49-F238E27FC236}">
              <a16:creationId xmlns:a16="http://schemas.microsoft.com/office/drawing/2014/main" id="{00000000-0008-0000-0A00-00002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3" name="AutoShape 1">
          <a:extLst>
            <a:ext uri="{FF2B5EF4-FFF2-40B4-BE49-F238E27FC236}">
              <a16:creationId xmlns:a16="http://schemas.microsoft.com/office/drawing/2014/main" id="{00000000-0008-0000-0A00-00002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4" name="AutoShape 1">
          <a:extLst>
            <a:ext uri="{FF2B5EF4-FFF2-40B4-BE49-F238E27FC236}">
              <a16:creationId xmlns:a16="http://schemas.microsoft.com/office/drawing/2014/main" id="{00000000-0008-0000-0A00-00003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5" name="AutoShape 1">
          <a:extLst>
            <a:ext uri="{FF2B5EF4-FFF2-40B4-BE49-F238E27FC236}">
              <a16:creationId xmlns:a16="http://schemas.microsoft.com/office/drawing/2014/main" id="{00000000-0008-0000-0A00-00003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6" name="AutoShape 1">
          <a:extLst>
            <a:ext uri="{FF2B5EF4-FFF2-40B4-BE49-F238E27FC236}">
              <a16:creationId xmlns:a16="http://schemas.microsoft.com/office/drawing/2014/main" id="{00000000-0008-0000-0A00-00003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7" name="AutoShape 1">
          <a:extLst>
            <a:ext uri="{FF2B5EF4-FFF2-40B4-BE49-F238E27FC236}">
              <a16:creationId xmlns:a16="http://schemas.microsoft.com/office/drawing/2014/main" id="{00000000-0008-0000-0A00-00003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8" name="AutoShape 1">
          <a:extLst>
            <a:ext uri="{FF2B5EF4-FFF2-40B4-BE49-F238E27FC236}">
              <a16:creationId xmlns:a16="http://schemas.microsoft.com/office/drawing/2014/main" id="{00000000-0008-0000-0A00-00003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09" name="AutoShape 1">
          <a:extLst>
            <a:ext uri="{FF2B5EF4-FFF2-40B4-BE49-F238E27FC236}">
              <a16:creationId xmlns:a16="http://schemas.microsoft.com/office/drawing/2014/main" id="{00000000-0008-0000-0A00-000035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0" name="AutoShape 1">
          <a:extLst>
            <a:ext uri="{FF2B5EF4-FFF2-40B4-BE49-F238E27FC236}">
              <a16:creationId xmlns:a16="http://schemas.microsoft.com/office/drawing/2014/main" id="{00000000-0008-0000-0A00-000036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1" name="AutoShape 1">
          <a:extLst>
            <a:ext uri="{FF2B5EF4-FFF2-40B4-BE49-F238E27FC236}">
              <a16:creationId xmlns:a16="http://schemas.microsoft.com/office/drawing/2014/main" id="{00000000-0008-0000-0A00-00003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2" name="AutoShape 1">
          <a:extLst>
            <a:ext uri="{FF2B5EF4-FFF2-40B4-BE49-F238E27FC236}">
              <a16:creationId xmlns:a16="http://schemas.microsoft.com/office/drawing/2014/main" id="{00000000-0008-0000-0A00-00003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3" name="AutoShape 1">
          <a:extLst>
            <a:ext uri="{FF2B5EF4-FFF2-40B4-BE49-F238E27FC236}">
              <a16:creationId xmlns:a16="http://schemas.microsoft.com/office/drawing/2014/main" id="{00000000-0008-0000-0A00-00003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4" name="AutoShape 1">
          <a:extLst>
            <a:ext uri="{FF2B5EF4-FFF2-40B4-BE49-F238E27FC236}">
              <a16:creationId xmlns:a16="http://schemas.microsoft.com/office/drawing/2014/main" id="{00000000-0008-0000-0A00-00003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5" name="AutoShape 1">
          <a:extLst>
            <a:ext uri="{FF2B5EF4-FFF2-40B4-BE49-F238E27FC236}">
              <a16:creationId xmlns:a16="http://schemas.microsoft.com/office/drawing/2014/main" id="{00000000-0008-0000-0A00-00003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6" name="AutoShape 1">
          <a:extLst>
            <a:ext uri="{FF2B5EF4-FFF2-40B4-BE49-F238E27FC236}">
              <a16:creationId xmlns:a16="http://schemas.microsoft.com/office/drawing/2014/main" id="{00000000-0008-0000-0A00-00003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7" name="AutoShape 1">
          <a:extLst>
            <a:ext uri="{FF2B5EF4-FFF2-40B4-BE49-F238E27FC236}">
              <a16:creationId xmlns:a16="http://schemas.microsoft.com/office/drawing/2014/main" id="{00000000-0008-0000-0A00-00003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8" name="AutoShape 1">
          <a:extLst>
            <a:ext uri="{FF2B5EF4-FFF2-40B4-BE49-F238E27FC236}">
              <a16:creationId xmlns:a16="http://schemas.microsoft.com/office/drawing/2014/main" id="{00000000-0008-0000-0A00-00003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19" name="AutoShape 1">
          <a:extLst>
            <a:ext uri="{FF2B5EF4-FFF2-40B4-BE49-F238E27FC236}">
              <a16:creationId xmlns:a16="http://schemas.microsoft.com/office/drawing/2014/main" id="{00000000-0008-0000-0A00-00003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0" name="AutoShape 1">
          <a:extLst>
            <a:ext uri="{FF2B5EF4-FFF2-40B4-BE49-F238E27FC236}">
              <a16:creationId xmlns:a16="http://schemas.microsoft.com/office/drawing/2014/main" id="{00000000-0008-0000-0A00-00004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1" name="AutoShape 1">
          <a:extLst>
            <a:ext uri="{FF2B5EF4-FFF2-40B4-BE49-F238E27FC236}">
              <a16:creationId xmlns:a16="http://schemas.microsoft.com/office/drawing/2014/main" id="{00000000-0008-0000-0A00-00004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2" name="AutoShape 1">
          <a:extLst>
            <a:ext uri="{FF2B5EF4-FFF2-40B4-BE49-F238E27FC236}">
              <a16:creationId xmlns:a16="http://schemas.microsoft.com/office/drawing/2014/main" id="{00000000-0008-0000-0A00-00004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3" name="AutoShape 1">
          <a:extLst>
            <a:ext uri="{FF2B5EF4-FFF2-40B4-BE49-F238E27FC236}">
              <a16:creationId xmlns:a16="http://schemas.microsoft.com/office/drawing/2014/main" id="{00000000-0008-0000-0A00-00004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324" name="AutoShape 1">
          <a:extLst>
            <a:ext uri="{FF2B5EF4-FFF2-40B4-BE49-F238E27FC236}">
              <a16:creationId xmlns:a16="http://schemas.microsoft.com/office/drawing/2014/main" id="{00000000-0008-0000-0A00-00004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5" name="AutoShape 1">
          <a:extLst>
            <a:ext uri="{FF2B5EF4-FFF2-40B4-BE49-F238E27FC236}">
              <a16:creationId xmlns:a16="http://schemas.microsoft.com/office/drawing/2014/main" id="{00000000-0008-0000-0A00-00004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6" name="AutoShape 1">
          <a:extLst>
            <a:ext uri="{FF2B5EF4-FFF2-40B4-BE49-F238E27FC236}">
              <a16:creationId xmlns:a16="http://schemas.microsoft.com/office/drawing/2014/main" id="{00000000-0008-0000-0A00-00004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7" name="AutoShape 1">
          <a:extLst>
            <a:ext uri="{FF2B5EF4-FFF2-40B4-BE49-F238E27FC236}">
              <a16:creationId xmlns:a16="http://schemas.microsoft.com/office/drawing/2014/main" id="{00000000-0008-0000-0A00-000047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8" name="AutoShape 1">
          <a:extLst>
            <a:ext uri="{FF2B5EF4-FFF2-40B4-BE49-F238E27FC236}">
              <a16:creationId xmlns:a16="http://schemas.microsoft.com/office/drawing/2014/main" id="{00000000-0008-0000-0A00-000048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29" name="AutoShape 1">
          <a:extLst>
            <a:ext uri="{FF2B5EF4-FFF2-40B4-BE49-F238E27FC236}">
              <a16:creationId xmlns:a16="http://schemas.microsoft.com/office/drawing/2014/main" id="{00000000-0008-0000-0A00-000049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0" name="AutoShape 1">
          <a:extLst>
            <a:ext uri="{FF2B5EF4-FFF2-40B4-BE49-F238E27FC236}">
              <a16:creationId xmlns:a16="http://schemas.microsoft.com/office/drawing/2014/main" id="{00000000-0008-0000-0A00-00004A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1" name="AutoShape 1">
          <a:extLst>
            <a:ext uri="{FF2B5EF4-FFF2-40B4-BE49-F238E27FC236}">
              <a16:creationId xmlns:a16="http://schemas.microsoft.com/office/drawing/2014/main" id="{00000000-0008-0000-0A00-00004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2" name="AutoShape 1">
          <a:extLst>
            <a:ext uri="{FF2B5EF4-FFF2-40B4-BE49-F238E27FC236}">
              <a16:creationId xmlns:a16="http://schemas.microsoft.com/office/drawing/2014/main" id="{00000000-0008-0000-0A00-00004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3" name="AutoShape 1">
          <a:extLst>
            <a:ext uri="{FF2B5EF4-FFF2-40B4-BE49-F238E27FC236}">
              <a16:creationId xmlns:a16="http://schemas.microsoft.com/office/drawing/2014/main" id="{00000000-0008-0000-0A00-00004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4" name="AutoShape 1">
          <a:extLst>
            <a:ext uri="{FF2B5EF4-FFF2-40B4-BE49-F238E27FC236}">
              <a16:creationId xmlns:a16="http://schemas.microsoft.com/office/drawing/2014/main" id="{00000000-0008-0000-0A00-00004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5" name="AutoShape 1">
          <a:extLst>
            <a:ext uri="{FF2B5EF4-FFF2-40B4-BE49-F238E27FC236}">
              <a16:creationId xmlns:a16="http://schemas.microsoft.com/office/drawing/2014/main" id="{00000000-0008-0000-0A00-00004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336" name="AutoShape 1">
          <a:extLst>
            <a:ext uri="{FF2B5EF4-FFF2-40B4-BE49-F238E27FC236}">
              <a16:creationId xmlns:a16="http://schemas.microsoft.com/office/drawing/2014/main" id="{00000000-0008-0000-0A00-00005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7" name="AutoShape 1">
          <a:extLst>
            <a:ext uri="{FF2B5EF4-FFF2-40B4-BE49-F238E27FC236}">
              <a16:creationId xmlns:a16="http://schemas.microsoft.com/office/drawing/2014/main" id="{00000000-0008-0000-0A00-000051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8" name="AutoShape 1">
          <a:extLst>
            <a:ext uri="{FF2B5EF4-FFF2-40B4-BE49-F238E27FC236}">
              <a16:creationId xmlns:a16="http://schemas.microsoft.com/office/drawing/2014/main" id="{00000000-0008-0000-0A00-000052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39" name="AutoShape 1">
          <a:extLst>
            <a:ext uri="{FF2B5EF4-FFF2-40B4-BE49-F238E27FC236}">
              <a16:creationId xmlns:a16="http://schemas.microsoft.com/office/drawing/2014/main" id="{00000000-0008-0000-0A00-000053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0" name="AutoShape 1">
          <a:extLst>
            <a:ext uri="{FF2B5EF4-FFF2-40B4-BE49-F238E27FC236}">
              <a16:creationId xmlns:a16="http://schemas.microsoft.com/office/drawing/2014/main" id="{00000000-0008-0000-0A00-000054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1" name="AutoShape 1">
          <a:extLst>
            <a:ext uri="{FF2B5EF4-FFF2-40B4-BE49-F238E27FC236}">
              <a16:creationId xmlns:a16="http://schemas.microsoft.com/office/drawing/2014/main" id="{00000000-0008-0000-0A00-000055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2" name="AutoShape 1">
          <a:extLst>
            <a:ext uri="{FF2B5EF4-FFF2-40B4-BE49-F238E27FC236}">
              <a16:creationId xmlns:a16="http://schemas.microsoft.com/office/drawing/2014/main" id="{00000000-0008-0000-0A00-000056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3" name="AutoShape 1">
          <a:extLst>
            <a:ext uri="{FF2B5EF4-FFF2-40B4-BE49-F238E27FC236}">
              <a16:creationId xmlns:a16="http://schemas.microsoft.com/office/drawing/2014/main" id="{00000000-0008-0000-0A00-000057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4" name="AutoShape 1">
          <a:extLst>
            <a:ext uri="{FF2B5EF4-FFF2-40B4-BE49-F238E27FC236}">
              <a16:creationId xmlns:a16="http://schemas.microsoft.com/office/drawing/2014/main" id="{00000000-0008-0000-0A00-000058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5" name="AutoShape 1">
          <a:extLst>
            <a:ext uri="{FF2B5EF4-FFF2-40B4-BE49-F238E27FC236}">
              <a16:creationId xmlns:a16="http://schemas.microsoft.com/office/drawing/2014/main" id="{00000000-0008-0000-0A00-000059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6" name="AutoShape 1">
          <a:extLst>
            <a:ext uri="{FF2B5EF4-FFF2-40B4-BE49-F238E27FC236}">
              <a16:creationId xmlns:a16="http://schemas.microsoft.com/office/drawing/2014/main" id="{00000000-0008-0000-0A00-00005A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7" name="AutoShape 1">
          <a:extLst>
            <a:ext uri="{FF2B5EF4-FFF2-40B4-BE49-F238E27FC236}">
              <a16:creationId xmlns:a16="http://schemas.microsoft.com/office/drawing/2014/main" id="{00000000-0008-0000-0A00-00005B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348" name="AutoShape 1">
          <a:extLst>
            <a:ext uri="{FF2B5EF4-FFF2-40B4-BE49-F238E27FC236}">
              <a16:creationId xmlns:a16="http://schemas.microsoft.com/office/drawing/2014/main" id="{00000000-0008-0000-0A00-00005C010000}"/>
            </a:ext>
          </a:extLst>
        </xdr:cNvPr>
        <xdr:cNvSpPr>
          <a:spLocks noChangeAspect="1" noChangeArrowheads="1"/>
        </xdr:cNvSpPr>
      </xdr:nvSpPr>
      <xdr:spPr>
        <a:xfrm>
          <a:off x="70770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49" name="AutoShape 1">
          <a:extLst>
            <a:ext uri="{FF2B5EF4-FFF2-40B4-BE49-F238E27FC236}">
              <a16:creationId xmlns:a16="http://schemas.microsoft.com/office/drawing/2014/main" id="{00000000-0008-0000-0A00-00005D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0" name="AutoShape 1">
          <a:extLst>
            <a:ext uri="{FF2B5EF4-FFF2-40B4-BE49-F238E27FC236}">
              <a16:creationId xmlns:a16="http://schemas.microsoft.com/office/drawing/2014/main" id="{00000000-0008-0000-0A00-00005E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1" name="AutoShape 1">
          <a:extLst>
            <a:ext uri="{FF2B5EF4-FFF2-40B4-BE49-F238E27FC236}">
              <a16:creationId xmlns:a16="http://schemas.microsoft.com/office/drawing/2014/main" id="{00000000-0008-0000-0A00-00005F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2" name="AutoShape 1">
          <a:extLst>
            <a:ext uri="{FF2B5EF4-FFF2-40B4-BE49-F238E27FC236}">
              <a16:creationId xmlns:a16="http://schemas.microsoft.com/office/drawing/2014/main" id="{00000000-0008-0000-0A00-000060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3" name="AutoShape 1">
          <a:extLst>
            <a:ext uri="{FF2B5EF4-FFF2-40B4-BE49-F238E27FC236}">
              <a16:creationId xmlns:a16="http://schemas.microsoft.com/office/drawing/2014/main" id="{00000000-0008-0000-0A00-000061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4" name="AutoShape 1">
          <a:extLst>
            <a:ext uri="{FF2B5EF4-FFF2-40B4-BE49-F238E27FC236}">
              <a16:creationId xmlns:a16="http://schemas.microsoft.com/office/drawing/2014/main" id="{00000000-0008-0000-0A00-000062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5" name="AutoShape 1">
          <a:extLst>
            <a:ext uri="{FF2B5EF4-FFF2-40B4-BE49-F238E27FC236}">
              <a16:creationId xmlns:a16="http://schemas.microsoft.com/office/drawing/2014/main" id="{00000000-0008-0000-0A00-000063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6" name="AutoShape 1">
          <a:extLst>
            <a:ext uri="{FF2B5EF4-FFF2-40B4-BE49-F238E27FC236}">
              <a16:creationId xmlns:a16="http://schemas.microsoft.com/office/drawing/2014/main" id="{00000000-0008-0000-0A00-000064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7" name="AutoShape 1">
          <a:extLst>
            <a:ext uri="{FF2B5EF4-FFF2-40B4-BE49-F238E27FC236}">
              <a16:creationId xmlns:a16="http://schemas.microsoft.com/office/drawing/2014/main" id="{00000000-0008-0000-0A00-000065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8" name="AutoShape 1">
          <a:extLst>
            <a:ext uri="{FF2B5EF4-FFF2-40B4-BE49-F238E27FC236}">
              <a16:creationId xmlns:a16="http://schemas.microsoft.com/office/drawing/2014/main" id="{00000000-0008-0000-0A00-000066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59" name="AutoShape 1">
          <a:extLst>
            <a:ext uri="{FF2B5EF4-FFF2-40B4-BE49-F238E27FC236}">
              <a16:creationId xmlns:a16="http://schemas.microsoft.com/office/drawing/2014/main" id="{00000000-0008-0000-0A00-000067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0" name="AutoShape 1">
          <a:extLst>
            <a:ext uri="{FF2B5EF4-FFF2-40B4-BE49-F238E27FC236}">
              <a16:creationId xmlns:a16="http://schemas.microsoft.com/office/drawing/2014/main" id="{00000000-0008-0000-0A00-000068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1" name="AutoShape 1">
          <a:extLst>
            <a:ext uri="{FF2B5EF4-FFF2-40B4-BE49-F238E27FC236}">
              <a16:creationId xmlns:a16="http://schemas.microsoft.com/office/drawing/2014/main" id="{00000000-0008-0000-0A00-000069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2" name="AutoShape 1">
          <a:extLst>
            <a:ext uri="{FF2B5EF4-FFF2-40B4-BE49-F238E27FC236}">
              <a16:creationId xmlns:a16="http://schemas.microsoft.com/office/drawing/2014/main" id="{00000000-0008-0000-0A00-00006A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3" name="AutoShape 1">
          <a:extLst>
            <a:ext uri="{FF2B5EF4-FFF2-40B4-BE49-F238E27FC236}">
              <a16:creationId xmlns:a16="http://schemas.microsoft.com/office/drawing/2014/main" id="{00000000-0008-0000-0A00-00006B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4" name="AutoShape 1">
          <a:extLst>
            <a:ext uri="{FF2B5EF4-FFF2-40B4-BE49-F238E27FC236}">
              <a16:creationId xmlns:a16="http://schemas.microsoft.com/office/drawing/2014/main" id="{00000000-0008-0000-0A00-00006C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5" name="AutoShape 1">
          <a:extLst>
            <a:ext uri="{FF2B5EF4-FFF2-40B4-BE49-F238E27FC236}">
              <a16:creationId xmlns:a16="http://schemas.microsoft.com/office/drawing/2014/main" id="{00000000-0008-0000-0A00-00006D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6" name="AutoShape 1">
          <a:extLst>
            <a:ext uri="{FF2B5EF4-FFF2-40B4-BE49-F238E27FC236}">
              <a16:creationId xmlns:a16="http://schemas.microsoft.com/office/drawing/2014/main" id="{00000000-0008-0000-0A00-00006E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7" name="AutoShape 1">
          <a:extLst>
            <a:ext uri="{FF2B5EF4-FFF2-40B4-BE49-F238E27FC236}">
              <a16:creationId xmlns:a16="http://schemas.microsoft.com/office/drawing/2014/main" id="{00000000-0008-0000-0A00-00006F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8" name="AutoShape 1">
          <a:extLst>
            <a:ext uri="{FF2B5EF4-FFF2-40B4-BE49-F238E27FC236}">
              <a16:creationId xmlns:a16="http://schemas.microsoft.com/office/drawing/2014/main" id="{00000000-0008-0000-0A00-000070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69" name="AutoShape 1">
          <a:extLst>
            <a:ext uri="{FF2B5EF4-FFF2-40B4-BE49-F238E27FC236}">
              <a16:creationId xmlns:a16="http://schemas.microsoft.com/office/drawing/2014/main" id="{00000000-0008-0000-0A00-000071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0" name="AutoShape 1">
          <a:extLst>
            <a:ext uri="{FF2B5EF4-FFF2-40B4-BE49-F238E27FC236}">
              <a16:creationId xmlns:a16="http://schemas.microsoft.com/office/drawing/2014/main" id="{00000000-0008-0000-0A00-000072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1" name="AutoShape 1">
          <a:extLst>
            <a:ext uri="{FF2B5EF4-FFF2-40B4-BE49-F238E27FC236}">
              <a16:creationId xmlns:a16="http://schemas.microsoft.com/office/drawing/2014/main" id="{00000000-0008-0000-0A00-000073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2" name="AutoShape 1">
          <a:extLst>
            <a:ext uri="{FF2B5EF4-FFF2-40B4-BE49-F238E27FC236}">
              <a16:creationId xmlns:a16="http://schemas.microsoft.com/office/drawing/2014/main" id="{00000000-0008-0000-0A00-000074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3" name="AutoShape 1">
          <a:extLst>
            <a:ext uri="{FF2B5EF4-FFF2-40B4-BE49-F238E27FC236}">
              <a16:creationId xmlns:a16="http://schemas.microsoft.com/office/drawing/2014/main" id="{00000000-0008-0000-0A00-000075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4" name="AutoShape 1">
          <a:extLst>
            <a:ext uri="{FF2B5EF4-FFF2-40B4-BE49-F238E27FC236}">
              <a16:creationId xmlns:a16="http://schemas.microsoft.com/office/drawing/2014/main" id="{00000000-0008-0000-0A00-000076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5" name="AutoShape 1">
          <a:extLst>
            <a:ext uri="{FF2B5EF4-FFF2-40B4-BE49-F238E27FC236}">
              <a16:creationId xmlns:a16="http://schemas.microsoft.com/office/drawing/2014/main" id="{00000000-0008-0000-0A00-000077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6" name="AutoShape 1">
          <a:extLst>
            <a:ext uri="{FF2B5EF4-FFF2-40B4-BE49-F238E27FC236}">
              <a16:creationId xmlns:a16="http://schemas.microsoft.com/office/drawing/2014/main" id="{00000000-0008-0000-0A00-000078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7" name="AutoShape 1">
          <a:extLst>
            <a:ext uri="{FF2B5EF4-FFF2-40B4-BE49-F238E27FC236}">
              <a16:creationId xmlns:a16="http://schemas.microsoft.com/office/drawing/2014/main" id="{00000000-0008-0000-0A00-000079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378" name="AutoShape 1">
          <a:extLst>
            <a:ext uri="{FF2B5EF4-FFF2-40B4-BE49-F238E27FC236}">
              <a16:creationId xmlns:a16="http://schemas.microsoft.com/office/drawing/2014/main" id="{00000000-0008-0000-0A00-00007A01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79" name="AutoShape 1">
          <a:extLst>
            <a:ext uri="{FF2B5EF4-FFF2-40B4-BE49-F238E27FC236}">
              <a16:creationId xmlns:a16="http://schemas.microsoft.com/office/drawing/2014/main" id="{00000000-0008-0000-0A00-00007B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0" name="AutoShape 1">
          <a:extLst>
            <a:ext uri="{FF2B5EF4-FFF2-40B4-BE49-F238E27FC236}">
              <a16:creationId xmlns:a16="http://schemas.microsoft.com/office/drawing/2014/main" id="{00000000-0008-0000-0A00-00007C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1" name="AutoShape 1">
          <a:extLst>
            <a:ext uri="{FF2B5EF4-FFF2-40B4-BE49-F238E27FC236}">
              <a16:creationId xmlns:a16="http://schemas.microsoft.com/office/drawing/2014/main" id="{00000000-0008-0000-0A00-00007D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2" name="AutoShape 1">
          <a:extLst>
            <a:ext uri="{FF2B5EF4-FFF2-40B4-BE49-F238E27FC236}">
              <a16:creationId xmlns:a16="http://schemas.microsoft.com/office/drawing/2014/main" id="{00000000-0008-0000-0A00-00007E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3" name="AutoShape 1">
          <a:extLst>
            <a:ext uri="{FF2B5EF4-FFF2-40B4-BE49-F238E27FC236}">
              <a16:creationId xmlns:a16="http://schemas.microsoft.com/office/drawing/2014/main" id="{00000000-0008-0000-0A00-00007F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4" name="AutoShape 1">
          <a:extLst>
            <a:ext uri="{FF2B5EF4-FFF2-40B4-BE49-F238E27FC236}">
              <a16:creationId xmlns:a16="http://schemas.microsoft.com/office/drawing/2014/main" id="{00000000-0008-0000-0A00-000080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5" name="AutoShape 1">
          <a:extLst>
            <a:ext uri="{FF2B5EF4-FFF2-40B4-BE49-F238E27FC236}">
              <a16:creationId xmlns:a16="http://schemas.microsoft.com/office/drawing/2014/main" id="{00000000-0008-0000-0A00-000081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6" name="AutoShape 1">
          <a:extLst>
            <a:ext uri="{FF2B5EF4-FFF2-40B4-BE49-F238E27FC236}">
              <a16:creationId xmlns:a16="http://schemas.microsoft.com/office/drawing/2014/main" id="{00000000-0008-0000-0A00-000082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7" name="AutoShape 1">
          <a:extLst>
            <a:ext uri="{FF2B5EF4-FFF2-40B4-BE49-F238E27FC236}">
              <a16:creationId xmlns:a16="http://schemas.microsoft.com/office/drawing/2014/main" id="{00000000-0008-0000-0A00-000083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8" name="AutoShape 1">
          <a:extLst>
            <a:ext uri="{FF2B5EF4-FFF2-40B4-BE49-F238E27FC236}">
              <a16:creationId xmlns:a16="http://schemas.microsoft.com/office/drawing/2014/main" id="{00000000-0008-0000-0A00-000084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89" name="AutoShape 1">
          <a:extLst>
            <a:ext uri="{FF2B5EF4-FFF2-40B4-BE49-F238E27FC236}">
              <a16:creationId xmlns:a16="http://schemas.microsoft.com/office/drawing/2014/main" id="{00000000-0008-0000-0A00-000085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390" name="AutoShape 1">
          <a:extLst>
            <a:ext uri="{FF2B5EF4-FFF2-40B4-BE49-F238E27FC236}">
              <a16:creationId xmlns:a16="http://schemas.microsoft.com/office/drawing/2014/main" id="{00000000-0008-0000-0A00-000086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1" name="AutoShape 1">
          <a:extLst>
            <a:ext uri="{FF2B5EF4-FFF2-40B4-BE49-F238E27FC236}">
              <a16:creationId xmlns:a16="http://schemas.microsoft.com/office/drawing/2014/main" id="{00000000-0008-0000-0A00-000087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2" name="AutoShape 1">
          <a:extLst>
            <a:ext uri="{FF2B5EF4-FFF2-40B4-BE49-F238E27FC236}">
              <a16:creationId xmlns:a16="http://schemas.microsoft.com/office/drawing/2014/main" id="{00000000-0008-0000-0A00-000088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3" name="AutoShape 1">
          <a:extLst>
            <a:ext uri="{FF2B5EF4-FFF2-40B4-BE49-F238E27FC236}">
              <a16:creationId xmlns:a16="http://schemas.microsoft.com/office/drawing/2014/main" id="{00000000-0008-0000-0A00-000089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4" name="AutoShape 1">
          <a:extLst>
            <a:ext uri="{FF2B5EF4-FFF2-40B4-BE49-F238E27FC236}">
              <a16:creationId xmlns:a16="http://schemas.microsoft.com/office/drawing/2014/main" id="{00000000-0008-0000-0A00-00008A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5" name="AutoShape 1">
          <a:extLst>
            <a:ext uri="{FF2B5EF4-FFF2-40B4-BE49-F238E27FC236}">
              <a16:creationId xmlns:a16="http://schemas.microsoft.com/office/drawing/2014/main" id="{00000000-0008-0000-0A00-00008B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6" name="AutoShape 1">
          <a:extLst>
            <a:ext uri="{FF2B5EF4-FFF2-40B4-BE49-F238E27FC236}">
              <a16:creationId xmlns:a16="http://schemas.microsoft.com/office/drawing/2014/main" id="{00000000-0008-0000-0A00-00008C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7" name="AutoShape 1">
          <a:extLst>
            <a:ext uri="{FF2B5EF4-FFF2-40B4-BE49-F238E27FC236}">
              <a16:creationId xmlns:a16="http://schemas.microsoft.com/office/drawing/2014/main" id="{00000000-0008-0000-0A00-00008D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8" name="AutoShape 1">
          <a:extLst>
            <a:ext uri="{FF2B5EF4-FFF2-40B4-BE49-F238E27FC236}">
              <a16:creationId xmlns:a16="http://schemas.microsoft.com/office/drawing/2014/main" id="{00000000-0008-0000-0A00-00008E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399" name="AutoShape 1">
          <a:extLst>
            <a:ext uri="{FF2B5EF4-FFF2-40B4-BE49-F238E27FC236}">
              <a16:creationId xmlns:a16="http://schemas.microsoft.com/office/drawing/2014/main" id="{00000000-0008-0000-0A00-00008F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0" name="AutoShape 1">
          <a:extLst>
            <a:ext uri="{FF2B5EF4-FFF2-40B4-BE49-F238E27FC236}">
              <a16:creationId xmlns:a16="http://schemas.microsoft.com/office/drawing/2014/main" id="{00000000-0008-0000-0A00-00009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1" name="AutoShape 1">
          <a:extLst>
            <a:ext uri="{FF2B5EF4-FFF2-40B4-BE49-F238E27FC236}">
              <a16:creationId xmlns:a16="http://schemas.microsoft.com/office/drawing/2014/main" id="{00000000-0008-0000-0A00-00009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02" name="AutoShape 1">
          <a:extLst>
            <a:ext uri="{FF2B5EF4-FFF2-40B4-BE49-F238E27FC236}">
              <a16:creationId xmlns:a16="http://schemas.microsoft.com/office/drawing/2014/main" id="{00000000-0008-0000-0A00-00009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3" name="AutoShape 1">
          <a:extLst>
            <a:ext uri="{FF2B5EF4-FFF2-40B4-BE49-F238E27FC236}">
              <a16:creationId xmlns:a16="http://schemas.microsoft.com/office/drawing/2014/main" id="{00000000-0008-0000-0A00-000093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4" name="AutoShape 1">
          <a:extLst>
            <a:ext uri="{FF2B5EF4-FFF2-40B4-BE49-F238E27FC236}">
              <a16:creationId xmlns:a16="http://schemas.microsoft.com/office/drawing/2014/main" id="{00000000-0008-0000-0A00-000094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5" name="AutoShape 1">
          <a:extLst>
            <a:ext uri="{FF2B5EF4-FFF2-40B4-BE49-F238E27FC236}">
              <a16:creationId xmlns:a16="http://schemas.microsoft.com/office/drawing/2014/main" id="{00000000-0008-0000-0A00-000095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6" name="AutoShape 1">
          <a:extLst>
            <a:ext uri="{FF2B5EF4-FFF2-40B4-BE49-F238E27FC236}">
              <a16:creationId xmlns:a16="http://schemas.microsoft.com/office/drawing/2014/main" id="{00000000-0008-0000-0A00-000096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7" name="AutoShape 1">
          <a:extLst>
            <a:ext uri="{FF2B5EF4-FFF2-40B4-BE49-F238E27FC236}">
              <a16:creationId xmlns:a16="http://schemas.microsoft.com/office/drawing/2014/main" id="{00000000-0008-0000-0A00-000097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8" name="AutoShape 1">
          <a:extLst>
            <a:ext uri="{FF2B5EF4-FFF2-40B4-BE49-F238E27FC236}">
              <a16:creationId xmlns:a16="http://schemas.microsoft.com/office/drawing/2014/main" id="{00000000-0008-0000-0A00-000098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09" name="AutoShape 1">
          <a:extLst>
            <a:ext uri="{FF2B5EF4-FFF2-40B4-BE49-F238E27FC236}">
              <a16:creationId xmlns:a16="http://schemas.microsoft.com/office/drawing/2014/main" id="{00000000-0008-0000-0A00-000099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0" name="AutoShape 1">
          <a:extLst>
            <a:ext uri="{FF2B5EF4-FFF2-40B4-BE49-F238E27FC236}">
              <a16:creationId xmlns:a16="http://schemas.microsoft.com/office/drawing/2014/main" id="{00000000-0008-0000-0A00-00009A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1" name="AutoShape 1">
          <a:extLst>
            <a:ext uri="{FF2B5EF4-FFF2-40B4-BE49-F238E27FC236}">
              <a16:creationId xmlns:a16="http://schemas.microsoft.com/office/drawing/2014/main" id="{00000000-0008-0000-0A00-00009B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2" name="AutoShape 1">
          <a:extLst>
            <a:ext uri="{FF2B5EF4-FFF2-40B4-BE49-F238E27FC236}">
              <a16:creationId xmlns:a16="http://schemas.microsoft.com/office/drawing/2014/main" id="{00000000-0008-0000-0A00-00009C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3" name="AutoShape 1">
          <a:extLst>
            <a:ext uri="{FF2B5EF4-FFF2-40B4-BE49-F238E27FC236}">
              <a16:creationId xmlns:a16="http://schemas.microsoft.com/office/drawing/2014/main" id="{00000000-0008-0000-0A00-00009D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4" name="AutoShape 1">
          <a:extLst>
            <a:ext uri="{FF2B5EF4-FFF2-40B4-BE49-F238E27FC236}">
              <a16:creationId xmlns:a16="http://schemas.microsoft.com/office/drawing/2014/main" id="{00000000-0008-0000-0A00-00009E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5" name="AutoShape 1">
          <a:extLst>
            <a:ext uri="{FF2B5EF4-FFF2-40B4-BE49-F238E27FC236}">
              <a16:creationId xmlns:a16="http://schemas.microsoft.com/office/drawing/2014/main" id="{00000000-0008-0000-0A00-00009F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6" name="AutoShape 1">
          <a:extLst>
            <a:ext uri="{FF2B5EF4-FFF2-40B4-BE49-F238E27FC236}">
              <a16:creationId xmlns:a16="http://schemas.microsoft.com/office/drawing/2014/main" id="{00000000-0008-0000-0A00-0000A0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7" name="AutoShape 1">
          <a:extLst>
            <a:ext uri="{FF2B5EF4-FFF2-40B4-BE49-F238E27FC236}">
              <a16:creationId xmlns:a16="http://schemas.microsoft.com/office/drawing/2014/main" id="{00000000-0008-0000-0A00-0000A1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8" name="AutoShape 1">
          <a:extLst>
            <a:ext uri="{FF2B5EF4-FFF2-40B4-BE49-F238E27FC236}">
              <a16:creationId xmlns:a16="http://schemas.microsoft.com/office/drawing/2014/main" id="{00000000-0008-0000-0A00-0000A2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19" name="AutoShape 1">
          <a:extLst>
            <a:ext uri="{FF2B5EF4-FFF2-40B4-BE49-F238E27FC236}">
              <a16:creationId xmlns:a16="http://schemas.microsoft.com/office/drawing/2014/main" id="{00000000-0008-0000-0A00-0000A3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0" name="AutoShape 1">
          <a:extLst>
            <a:ext uri="{FF2B5EF4-FFF2-40B4-BE49-F238E27FC236}">
              <a16:creationId xmlns:a16="http://schemas.microsoft.com/office/drawing/2014/main" id="{00000000-0008-0000-0A00-0000A4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1" name="AutoShape 1">
          <a:extLst>
            <a:ext uri="{FF2B5EF4-FFF2-40B4-BE49-F238E27FC236}">
              <a16:creationId xmlns:a16="http://schemas.microsoft.com/office/drawing/2014/main" id="{00000000-0008-0000-0A00-0000A5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2" name="AutoShape 1">
          <a:extLst>
            <a:ext uri="{FF2B5EF4-FFF2-40B4-BE49-F238E27FC236}">
              <a16:creationId xmlns:a16="http://schemas.microsoft.com/office/drawing/2014/main" id="{00000000-0008-0000-0A00-0000A6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3" name="AutoShape 1">
          <a:extLst>
            <a:ext uri="{FF2B5EF4-FFF2-40B4-BE49-F238E27FC236}">
              <a16:creationId xmlns:a16="http://schemas.microsoft.com/office/drawing/2014/main" id="{00000000-0008-0000-0A00-0000A7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4" name="AutoShape 1">
          <a:extLst>
            <a:ext uri="{FF2B5EF4-FFF2-40B4-BE49-F238E27FC236}">
              <a16:creationId xmlns:a16="http://schemas.microsoft.com/office/drawing/2014/main" id="{00000000-0008-0000-0A00-0000A8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5" name="AutoShape 1">
          <a:extLst>
            <a:ext uri="{FF2B5EF4-FFF2-40B4-BE49-F238E27FC236}">
              <a16:creationId xmlns:a16="http://schemas.microsoft.com/office/drawing/2014/main" id="{00000000-0008-0000-0A00-0000A9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6" name="AutoShape 1">
          <a:extLst>
            <a:ext uri="{FF2B5EF4-FFF2-40B4-BE49-F238E27FC236}">
              <a16:creationId xmlns:a16="http://schemas.microsoft.com/office/drawing/2014/main" id="{00000000-0008-0000-0A00-0000AA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7" name="AutoShape 1">
          <a:extLst>
            <a:ext uri="{FF2B5EF4-FFF2-40B4-BE49-F238E27FC236}">
              <a16:creationId xmlns:a16="http://schemas.microsoft.com/office/drawing/2014/main" id="{00000000-0008-0000-0A00-0000AB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8" name="AutoShape 1">
          <a:extLst>
            <a:ext uri="{FF2B5EF4-FFF2-40B4-BE49-F238E27FC236}">
              <a16:creationId xmlns:a16="http://schemas.microsoft.com/office/drawing/2014/main" id="{00000000-0008-0000-0A00-0000AC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29" name="AutoShape 1">
          <a:extLst>
            <a:ext uri="{FF2B5EF4-FFF2-40B4-BE49-F238E27FC236}">
              <a16:creationId xmlns:a16="http://schemas.microsoft.com/office/drawing/2014/main" id="{00000000-0008-0000-0A00-0000AD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0" name="AutoShape 1">
          <a:extLst>
            <a:ext uri="{FF2B5EF4-FFF2-40B4-BE49-F238E27FC236}">
              <a16:creationId xmlns:a16="http://schemas.microsoft.com/office/drawing/2014/main" id="{00000000-0008-0000-0A00-0000AE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1" name="AutoShape 1">
          <a:extLst>
            <a:ext uri="{FF2B5EF4-FFF2-40B4-BE49-F238E27FC236}">
              <a16:creationId xmlns:a16="http://schemas.microsoft.com/office/drawing/2014/main" id="{00000000-0008-0000-0A00-0000AF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432" name="AutoShape 1">
          <a:extLst>
            <a:ext uri="{FF2B5EF4-FFF2-40B4-BE49-F238E27FC236}">
              <a16:creationId xmlns:a16="http://schemas.microsoft.com/office/drawing/2014/main" id="{00000000-0008-0000-0A00-0000B001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3" name="AutoShape 1">
          <a:extLst>
            <a:ext uri="{FF2B5EF4-FFF2-40B4-BE49-F238E27FC236}">
              <a16:creationId xmlns:a16="http://schemas.microsoft.com/office/drawing/2014/main" id="{00000000-0008-0000-0A00-0000B1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4" name="AutoShape 1">
          <a:extLst>
            <a:ext uri="{FF2B5EF4-FFF2-40B4-BE49-F238E27FC236}">
              <a16:creationId xmlns:a16="http://schemas.microsoft.com/office/drawing/2014/main" id="{00000000-0008-0000-0A00-0000B2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5" name="AutoShape 1">
          <a:extLst>
            <a:ext uri="{FF2B5EF4-FFF2-40B4-BE49-F238E27FC236}">
              <a16:creationId xmlns:a16="http://schemas.microsoft.com/office/drawing/2014/main" id="{00000000-0008-0000-0A00-0000B3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6" name="AutoShape 1">
          <a:extLst>
            <a:ext uri="{FF2B5EF4-FFF2-40B4-BE49-F238E27FC236}">
              <a16:creationId xmlns:a16="http://schemas.microsoft.com/office/drawing/2014/main" id="{00000000-0008-0000-0A00-0000B4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7" name="AutoShape 1">
          <a:extLst>
            <a:ext uri="{FF2B5EF4-FFF2-40B4-BE49-F238E27FC236}">
              <a16:creationId xmlns:a16="http://schemas.microsoft.com/office/drawing/2014/main" id="{00000000-0008-0000-0A00-0000B5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8" name="AutoShape 1">
          <a:extLst>
            <a:ext uri="{FF2B5EF4-FFF2-40B4-BE49-F238E27FC236}">
              <a16:creationId xmlns:a16="http://schemas.microsoft.com/office/drawing/2014/main" id="{00000000-0008-0000-0A00-0000B6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39" name="AutoShape 1">
          <a:extLst>
            <a:ext uri="{FF2B5EF4-FFF2-40B4-BE49-F238E27FC236}">
              <a16:creationId xmlns:a16="http://schemas.microsoft.com/office/drawing/2014/main" id="{00000000-0008-0000-0A00-0000B7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0" name="AutoShape 1">
          <a:extLst>
            <a:ext uri="{FF2B5EF4-FFF2-40B4-BE49-F238E27FC236}">
              <a16:creationId xmlns:a16="http://schemas.microsoft.com/office/drawing/2014/main" id="{00000000-0008-0000-0A00-0000B8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1" name="AutoShape 1">
          <a:extLst>
            <a:ext uri="{FF2B5EF4-FFF2-40B4-BE49-F238E27FC236}">
              <a16:creationId xmlns:a16="http://schemas.microsoft.com/office/drawing/2014/main" id="{00000000-0008-0000-0A00-0000B9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2" name="AutoShape 1">
          <a:extLst>
            <a:ext uri="{FF2B5EF4-FFF2-40B4-BE49-F238E27FC236}">
              <a16:creationId xmlns:a16="http://schemas.microsoft.com/office/drawing/2014/main" id="{00000000-0008-0000-0A00-0000BA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3" name="AutoShape 1">
          <a:extLst>
            <a:ext uri="{FF2B5EF4-FFF2-40B4-BE49-F238E27FC236}">
              <a16:creationId xmlns:a16="http://schemas.microsoft.com/office/drawing/2014/main" id="{00000000-0008-0000-0A00-0000BB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4" name="AutoShape 1">
          <a:extLst>
            <a:ext uri="{FF2B5EF4-FFF2-40B4-BE49-F238E27FC236}">
              <a16:creationId xmlns:a16="http://schemas.microsoft.com/office/drawing/2014/main" id="{00000000-0008-0000-0A00-0000BC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5" name="AutoShape 1">
          <a:extLst>
            <a:ext uri="{FF2B5EF4-FFF2-40B4-BE49-F238E27FC236}">
              <a16:creationId xmlns:a16="http://schemas.microsoft.com/office/drawing/2014/main" id="{00000000-0008-0000-0A00-0000BD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6" name="AutoShape 1">
          <a:extLst>
            <a:ext uri="{FF2B5EF4-FFF2-40B4-BE49-F238E27FC236}">
              <a16:creationId xmlns:a16="http://schemas.microsoft.com/office/drawing/2014/main" id="{00000000-0008-0000-0A00-0000BE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7" name="AutoShape 1">
          <a:extLst>
            <a:ext uri="{FF2B5EF4-FFF2-40B4-BE49-F238E27FC236}">
              <a16:creationId xmlns:a16="http://schemas.microsoft.com/office/drawing/2014/main" id="{00000000-0008-0000-0A00-0000BF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8" name="AutoShape 1">
          <a:extLst>
            <a:ext uri="{FF2B5EF4-FFF2-40B4-BE49-F238E27FC236}">
              <a16:creationId xmlns:a16="http://schemas.microsoft.com/office/drawing/2014/main" id="{00000000-0008-0000-0A00-0000C0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49" name="AutoShape 1">
          <a:extLst>
            <a:ext uri="{FF2B5EF4-FFF2-40B4-BE49-F238E27FC236}">
              <a16:creationId xmlns:a16="http://schemas.microsoft.com/office/drawing/2014/main" id="{00000000-0008-0000-0A00-0000C1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0" name="AutoShape 1">
          <a:extLst>
            <a:ext uri="{FF2B5EF4-FFF2-40B4-BE49-F238E27FC236}">
              <a16:creationId xmlns:a16="http://schemas.microsoft.com/office/drawing/2014/main" id="{00000000-0008-0000-0A00-0000C2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1" name="AutoShape 1">
          <a:extLst>
            <a:ext uri="{FF2B5EF4-FFF2-40B4-BE49-F238E27FC236}">
              <a16:creationId xmlns:a16="http://schemas.microsoft.com/office/drawing/2014/main" id="{00000000-0008-0000-0A00-0000C3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2" name="AutoShape 1">
          <a:extLst>
            <a:ext uri="{FF2B5EF4-FFF2-40B4-BE49-F238E27FC236}">
              <a16:creationId xmlns:a16="http://schemas.microsoft.com/office/drawing/2014/main" id="{00000000-0008-0000-0A00-0000C4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3" name="AutoShape 1">
          <a:extLst>
            <a:ext uri="{FF2B5EF4-FFF2-40B4-BE49-F238E27FC236}">
              <a16:creationId xmlns:a16="http://schemas.microsoft.com/office/drawing/2014/main" id="{00000000-0008-0000-0A00-0000C5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4" name="AutoShape 1">
          <a:extLst>
            <a:ext uri="{FF2B5EF4-FFF2-40B4-BE49-F238E27FC236}">
              <a16:creationId xmlns:a16="http://schemas.microsoft.com/office/drawing/2014/main" id="{00000000-0008-0000-0A00-0000C6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5" name="AutoShape 1">
          <a:extLst>
            <a:ext uri="{FF2B5EF4-FFF2-40B4-BE49-F238E27FC236}">
              <a16:creationId xmlns:a16="http://schemas.microsoft.com/office/drawing/2014/main" id="{00000000-0008-0000-0A00-0000C7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6" name="AutoShape 1">
          <a:extLst>
            <a:ext uri="{FF2B5EF4-FFF2-40B4-BE49-F238E27FC236}">
              <a16:creationId xmlns:a16="http://schemas.microsoft.com/office/drawing/2014/main" id="{00000000-0008-0000-0A00-0000C8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7" name="AutoShape 1">
          <a:extLst>
            <a:ext uri="{FF2B5EF4-FFF2-40B4-BE49-F238E27FC236}">
              <a16:creationId xmlns:a16="http://schemas.microsoft.com/office/drawing/2014/main" id="{00000000-0008-0000-0A00-0000C9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8" name="AutoShape 1">
          <a:extLst>
            <a:ext uri="{FF2B5EF4-FFF2-40B4-BE49-F238E27FC236}">
              <a16:creationId xmlns:a16="http://schemas.microsoft.com/office/drawing/2014/main" id="{00000000-0008-0000-0A00-0000CA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59" name="AutoShape 1">
          <a:extLst>
            <a:ext uri="{FF2B5EF4-FFF2-40B4-BE49-F238E27FC236}">
              <a16:creationId xmlns:a16="http://schemas.microsoft.com/office/drawing/2014/main" id="{00000000-0008-0000-0A00-0000CB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0" name="AutoShape 1">
          <a:extLst>
            <a:ext uri="{FF2B5EF4-FFF2-40B4-BE49-F238E27FC236}">
              <a16:creationId xmlns:a16="http://schemas.microsoft.com/office/drawing/2014/main" id="{00000000-0008-0000-0A00-0000CC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1" name="AutoShape 1">
          <a:extLst>
            <a:ext uri="{FF2B5EF4-FFF2-40B4-BE49-F238E27FC236}">
              <a16:creationId xmlns:a16="http://schemas.microsoft.com/office/drawing/2014/main" id="{00000000-0008-0000-0A00-0000CD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462" name="AutoShape 1">
          <a:extLst>
            <a:ext uri="{FF2B5EF4-FFF2-40B4-BE49-F238E27FC236}">
              <a16:creationId xmlns:a16="http://schemas.microsoft.com/office/drawing/2014/main" id="{00000000-0008-0000-0A00-0000CE01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3" name="AutoShape 1">
          <a:extLst>
            <a:ext uri="{FF2B5EF4-FFF2-40B4-BE49-F238E27FC236}">
              <a16:creationId xmlns:a16="http://schemas.microsoft.com/office/drawing/2014/main" id="{00000000-0008-0000-0A00-0000CF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4" name="AutoShape 1">
          <a:extLst>
            <a:ext uri="{FF2B5EF4-FFF2-40B4-BE49-F238E27FC236}">
              <a16:creationId xmlns:a16="http://schemas.microsoft.com/office/drawing/2014/main" id="{00000000-0008-0000-0A00-0000D0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5" name="AutoShape 1">
          <a:extLst>
            <a:ext uri="{FF2B5EF4-FFF2-40B4-BE49-F238E27FC236}">
              <a16:creationId xmlns:a16="http://schemas.microsoft.com/office/drawing/2014/main" id="{00000000-0008-0000-0A00-0000D1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6" name="AutoShape 1">
          <a:extLst>
            <a:ext uri="{FF2B5EF4-FFF2-40B4-BE49-F238E27FC236}">
              <a16:creationId xmlns:a16="http://schemas.microsoft.com/office/drawing/2014/main" id="{00000000-0008-0000-0A00-0000D2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7" name="AutoShape 1">
          <a:extLst>
            <a:ext uri="{FF2B5EF4-FFF2-40B4-BE49-F238E27FC236}">
              <a16:creationId xmlns:a16="http://schemas.microsoft.com/office/drawing/2014/main" id="{00000000-0008-0000-0A00-0000D3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8" name="AutoShape 1">
          <a:extLst>
            <a:ext uri="{FF2B5EF4-FFF2-40B4-BE49-F238E27FC236}">
              <a16:creationId xmlns:a16="http://schemas.microsoft.com/office/drawing/2014/main" id="{00000000-0008-0000-0A00-0000D4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69" name="AutoShape 1">
          <a:extLst>
            <a:ext uri="{FF2B5EF4-FFF2-40B4-BE49-F238E27FC236}">
              <a16:creationId xmlns:a16="http://schemas.microsoft.com/office/drawing/2014/main" id="{00000000-0008-0000-0A00-0000D5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0" name="AutoShape 1">
          <a:extLst>
            <a:ext uri="{FF2B5EF4-FFF2-40B4-BE49-F238E27FC236}">
              <a16:creationId xmlns:a16="http://schemas.microsoft.com/office/drawing/2014/main" id="{00000000-0008-0000-0A00-0000D6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1" name="AutoShape 1">
          <a:extLst>
            <a:ext uri="{FF2B5EF4-FFF2-40B4-BE49-F238E27FC236}">
              <a16:creationId xmlns:a16="http://schemas.microsoft.com/office/drawing/2014/main" id="{00000000-0008-0000-0A00-0000D7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2" name="AutoShape 1">
          <a:extLst>
            <a:ext uri="{FF2B5EF4-FFF2-40B4-BE49-F238E27FC236}">
              <a16:creationId xmlns:a16="http://schemas.microsoft.com/office/drawing/2014/main" id="{00000000-0008-0000-0A00-0000D8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3" name="AutoShape 1">
          <a:extLst>
            <a:ext uri="{FF2B5EF4-FFF2-40B4-BE49-F238E27FC236}">
              <a16:creationId xmlns:a16="http://schemas.microsoft.com/office/drawing/2014/main" id="{00000000-0008-0000-0A00-0000D9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474" name="AutoShape 1">
          <a:extLst>
            <a:ext uri="{FF2B5EF4-FFF2-40B4-BE49-F238E27FC236}">
              <a16:creationId xmlns:a16="http://schemas.microsoft.com/office/drawing/2014/main" id="{00000000-0008-0000-0A00-0000DA01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5" name="AutoShape 1">
          <a:extLst>
            <a:ext uri="{FF2B5EF4-FFF2-40B4-BE49-F238E27FC236}">
              <a16:creationId xmlns:a16="http://schemas.microsoft.com/office/drawing/2014/main" id="{00000000-0008-0000-0A00-0000DB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6" name="AutoShape 1">
          <a:extLst>
            <a:ext uri="{FF2B5EF4-FFF2-40B4-BE49-F238E27FC236}">
              <a16:creationId xmlns:a16="http://schemas.microsoft.com/office/drawing/2014/main" id="{00000000-0008-0000-0A00-0000DC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7" name="AutoShape 1">
          <a:extLst>
            <a:ext uri="{FF2B5EF4-FFF2-40B4-BE49-F238E27FC236}">
              <a16:creationId xmlns:a16="http://schemas.microsoft.com/office/drawing/2014/main" id="{00000000-0008-0000-0A00-0000DD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8" name="AutoShape 1">
          <a:extLst>
            <a:ext uri="{FF2B5EF4-FFF2-40B4-BE49-F238E27FC236}">
              <a16:creationId xmlns:a16="http://schemas.microsoft.com/office/drawing/2014/main" id="{00000000-0008-0000-0A00-0000DE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79" name="AutoShape 1">
          <a:extLst>
            <a:ext uri="{FF2B5EF4-FFF2-40B4-BE49-F238E27FC236}">
              <a16:creationId xmlns:a16="http://schemas.microsoft.com/office/drawing/2014/main" id="{00000000-0008-0000-0A00-0000DF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0" name="AutoShape 1">
          <a:extLst>
            <a:ext uri="{FF2B5EF4-FFF2-40B4-BE49-F238E27FC236}">
              <a16:creationId xmlns:a16="http://schemas.microsoft.com/office/drawing/2014/main" id="{00000000-0008-0000-0A00-0000E0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1" name="AutoShape 1">
          <a:extLst>
            <a:ext uri="{FF2B5EF4-FFF2-40B4-BE49-F238E27FC236}">
              <a16:creationId xmlns:a16="http://schemas.microsoft.com/office/drawing/2014/main" id="{00000000-0008-0000-0A00-0000E1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2" name="AutoShape 1">
          <a:extLst>
            <a:ext uri="{FF2B5EF4-FFF2-40B4-BE49-F238E27FC236}">
              <a16:creationId xmlns:a16="http://schemas.microsoft.com/office/drawing/2014/main" id="{00000000-0008-0000-0A00-0000E2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3" name="AutoShape 1">
          <a:extLst>
            <a:ext uri="{FF2B5EF4-FFF2-40B4-BE49-F238E27FC236}">
              <a16:creationId xmlns:a16="http://schemas.microsoft.com/office/drawing/2014/main" id="{00000000-0008-0000-0A00-0000E3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4" name="AutoShape 1">
          <a:extLst>
            <a:ext uri="{FF2B5EF4-FFF2-40B4-BE49-F238E27FC236}">
              <a16:creationId xmlns:a16="http://schemas.microsoft.com/office/drawing/2014/main" id="{00000000-0008-0000-0A00-0000E4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5" name="AutoShape 1">
          <a:extLst>
            <a:ext uri="{FF2B5EF4-FFF2-40B4-BE49-F238E27FC236}">
              <a16:creationId xmlns:a16="http://schemas.microsoft.com/office/drawing/2014/main" id="{00000000-0008-0000-0A00-0000E5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486" name="AutoShape 1">
          <a:extLst>
            <a:ext uri="{FF2B5EF4-FFF2-40B4-BE49-F238E27FC236}">
              <a16:creationId xmlns:a16="http://schemas.microsoft.com/office/drawing/2014/main" id="{00000000-0008-0000-0A00-0000E601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7" name="AutoShape 1">
          <a:extLst>
            <a:ext uri="{FF2B5EF4-FFF2-40B4-BE49-F238E27FC236}">
              <a16:creationId xmlns:a16="http://schemas.microsoft.com/office/drawing/2014/main" id="{00000000-0008-0000-0A00-0000E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8" name="AutoShape 1">
          <a:extLst>
            <a:ext uri="{FF2B5EF4-FFF2-40B4-BE49-F238E27FC236}">
              <a16:creationId xmlns:a16="http://schemas.microsoft.com/office/drawing/2014/main" id="{00000000-0008-0000-0A00-0000E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89" name="AutoShape 1">
          <a:extLst>
            <a:ext uri="{FF2B5EF4-FFF2-40B4-BE49-F238E27FC236}">
              <a16:creationId xmlns:a16="http://schemas.microsoft.com/office/drawing/2014/main" id="{00000000-0008-0000-0A00-0000E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0" name="AutoShape 1">
          <a:extLst>
            <a:ext uri="{FF2B5EF4-FFF2-40B4-BE49-F238E27FC236}">
              <a16:creationId xmlns:a16="http://schemas.microsoft.com/office/drawing/2014/main" id="{00000000-0008-0000-0A00-0000E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1" name="AutoShape 1">
          <a:extLst>
            <a:ext uri="{FF2B5EF4-FFF2-40B4-BE49-F238E27FC236}">
              <a16:creationId xmlns:a16="http://schemas.microsoft.com/office/drawing/2014/main" id="{00000000-0008-0000-0A00-0000E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2" name="AutoShape 1">
          <a:extLst>
            <a:ext uri="{FF2B5EF4-FFF2-40B4-BE49-F238E27FC236}">
              <a16:creationId xmlns:a16="http://schemas.microsoft.com/office/drawing/2014/main" id="{00000000-0008-0000-0A00-0000E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3" name="AutoShape 1">
          <a:extLst>
            <a:ext uri="{FF2B5EF4-FFF2-40B4-BE49-F238E27FC236}">
              <a16:creationId xmlns:a16="http://schemas.microsoft.com/office/drawing/2014/main" id="{00000000-0008-0000-0A00-0000E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4" name="AutoShape 1">
          <a:extLst>
            <a:ext uri="{FF2B5EF4-FFF2-40B4-BE49-F238E27FC236}">
              <a16:creationId xmlns:a16="http://schemas.microsoft.com/office/drawing/2014/main" id="{00000000-0008-0000-0A00-0000E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5" name="AutoShape 1">
          <a:extLst>
            <a:ext uri="{FF2B5EF4-FFF2-40B4-BE49-F238E27FC236}">
              <a16:creationId xmlns:a16="http://schemas.microsoft.com/office/drawing/2014/main" id="{00000000-0008-0000-0A00-0000E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6" name="AutoShape 1">
          <a:extLst>
            <a:ext uri="{FF2B5EF4-FFF2-40B4-BE49-F238E27FC236}">
              <a16:creationId xmlns:a16="http://schemas.microsoft.com/office/drawing/2014/main" id="{00000000-0008-0000-0A00-0000F0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7" name="AutoShape 1">
          <a:extLst>
            <a:ext uri="{FF2B5EF4-FFF2-40B4-BE49-F238E27FC236}">
              <a16:creationId xmlns:a16="http://schemas.microsoft.com/office/drawing/2014/main" id="{00000000-0008-0000-0A00-0000F1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8" name="AutoShape 1">
          <a:extLst>
            <a:ext uri="{FF2B5EF4-FFF2-40B4-BE49-F238E27FC236}">
              <a16:creationId xmlns:a16="http://schemas.microsoft.com/office/drawing/2014/main" id="{00000000-0008-0000-0A00-0000F2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499" name="AutoShape 1">
          <a:extLst>
            <a:ext uri="{FF2B5EF4-FFF2-40B4-BE49-F238E27FC236}">
              <a16:creationId xmlns:a16="http://schemas.microsoft.com/office/drawing/2014/main" id="{00000000-0008-0000-0A00-0000F3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0" name="AutoShape 1">
          <a:extLst>
            <a:ext uri="{FF2B5EF4-FFF2-40B4-BE49-F238E27FC236}">
              <a16:creationId xmlns:a16="http://schemas.microsoft.com/office/drawing/2014/main" id="{00000000-0008-0000-0A00-0000F4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1" name="AutoShape 1">
          <a:extLst>
            <a:ext uri="{FF2B5EF4-FFF2-40B4-BE49-F238E27FC236}">
              <a16:creationId xmlns:a16="http://schemas.microsoft.com/office/drawing/2014/main" id="{00000000-0008-0000-0A00-0000F5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2" name="AutoShape 1">
          <a:extLst>
            <a:ext uri="{FF2B5EF4-FFF2-40B4-BE49-F238E27FC236}">
              <a16:creationId xmlns:a16="http://schemas.microsoft.com/office/drawing/2014/main" id="{00000000-0008-0000-0A00-0000F6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3" name="AutoShape 1">
          <a:extLst>
            <a:ext uri="{FF2B5EF4-FFF2-40B4-BE49-F238E27FC236}">
              <a16:creationId xmlns:a16="http://schemas.microsoft.com/office/drawing/2014/main" id="{00000000-0008-0000-0A00-0000F7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4" name="AutoShape 1">
          <a:extLst>
            <a:ext uri="{FF2B5EF4-FFF2-40B4-BE49-F238E27FC236}">
              <a16:creationId xmlns:a16="http://schemas.microsoft.com/office/drawing/2014/main" id="{00000000-0008-0000-0A00-0000F8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5" name="AutoShape 1">
          <a:extLst>
            <a:ext uri="{FF2B5EF4-FFF2-40B4-BE49-F238E27FC236}">
              <a16:creationId xmlns:a16="http://schemas.microsoft.com/office/drawing/2014/main" id="{00000000-0008-0000-0A00-0000F9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6" name="AutoShape 1">
          <a:extLst>
            <a:ext uri="{FF2B5EF4-FFF2-40B4-BE49-F238E27FC236}">
              <a16:creationId xmlns:a16="http://schemas.microsoft.com/office/drawing/2014/main" id="{00000000-0008-0000-0A00-0000FA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7" name="AutoShape 1">
          <a:extLst>
            <a:ext uri="{FF2B5EF4-FFF2-40B4-BE49-F238E27FC236}">
              <a16:creationId xmlns:a16="http://schemas.microsoft.com/office/drawing/2014/main" id="{00000000-0008-0000-0A00-0000FB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8" name="AutoShape 1">
          <a:extLst>
            <a:ext uri="{FF2B5EF4-FFF2-40B4-BE49-F238E27FC236}">
              <a16:creationId xmlns:a16="http://schemas.microsoft.com/office/drawing/2014/main" id="{00000000-0008-0000-0A00-0000FC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09" name="AutoShape 1">
          <a:extLst>
            <a:ext uri="{FF2B5EF4-FFF2-40B4-BE49-F238E27FC236}">
              <a16:creationId xmlns:a16="http://schemas.microsoft.com/office/drawing/2014/main" id="{00000000-0008-0000-0A00-0000FD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0" name="AutoShape 1">
          <a:extLst>
            <a:ext uri="{FF2B5EF4-FFF2-40B4-BE49-F238E27FC236}">
              <a16:creationId xmlns:a16="http://schemas.microsoft.com/office/drawing/2014/main" id="{00000000-0008-0000-0A00-0000FE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1" name="AutoShape 1">
          <a:extLst>
            <a:ext uri="{FF2B5EF4-FFF2-40B4-BE49-F238E27FC236}">
              <a16:creationId xmlns:a16="http://schemas.microsoft.com/office/drawing/2014/main" id="{00000000-0008-0000-0A00-0000FF01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2" name="AutoShape 1">
          <a:extLst>
            <a:ext uri="{FF2B5EF4-FFF2-40B4-BE49-F238E27FC236}">
              <a16:creationId xmlns:a16="http://schemas.microsoft.com/office/drawing/2014/main" id="{00000000-0008-0000-0A00-000000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3" name="AutoShape 1">
          <a:extLst>
            <a:ext uri="{FF2B5EF4-FFF2-40B4-BE49-F238E27FC236}">
              <a16:creationId xmlns:a16="http://schemas.microsoft.com/office/drawing/2014/main" id="{00000000-0008-0000-0A00-000001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0</xdr:row>
      <xdr:rowOff>0</xdr:rowOff>
    </xdr:from>
    <xdr:ext cx="297657" cy="323850"/>
    <xdr:sp macro="" textlink="">
      <xdr:nvSpPr>
        <xdr:cNvPr id="514" name="AutoShape 1">
          <a:extLst>
            <a:ext uri="{FF2B5EF4-FFF2-40B4-BE49-F238E27FC236}">
              <a16:creationId xmlns:a16="http://schemas.microsoft.com/office/drawing/2014/main" id="{00000000-0008-0000-0A00-000002020000}"/>
            </a:ext>
          </a:extLst>
        </xdr:cNvPr>
        <xdr:cNvSpPr>
          <a:spLocks noChangeAspect="1" noChangeArrowheads="1"/>
        </xdr:cNvSpPr>
      </xdr:nvSpPr>
      <xdr:spPr>
        <a:xfrm>
          <a:off x="4191000"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5" name="AutoShape 1">
          <a:extLst>
            <a:ext uri="{FF2B5EF4-FFF2-40B4-BE49-F238E27FC236}">
              <a16:creationId xmlns:a16="http://schemas.microsoft.com/office/drawing/2014/main" id="{00000000-0008-0000-0A00-000003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6" name="AutoShape 1">
          <a:extLst>
            <a:ext uri="{FF2B5EF4-FFF2-40B4-BE49-F238E27FC236}">
              <a16:creationId xmlns:a16="http://schemas.microsoft.com/office/drawing/2014/main" id="{00000000-0008-0000-0A00-000004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7" name="AutoShape 1">
          <a:extLst>
            <a:ext uri="{FF2B5EF4-FFF2-40B4-BE49-F238E27FC236}">
              <a16:creationId xmlns:a16="http://schemas.microsoft.com/office/drawing/2014/main" id="{00000000-0008-0000-0A00-000005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8" name="AutoShape 1">
          <a:extLst>
            <a:ext uri="{FF2B5EF4-FFF2-40B4-BE49-F238E27FC236}">
              <a16:creationId xmlns:a16="http://schemas.microsoft.com/office/drawing/2014/main" id="{00000000-0008-0000-0A00-000006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19" name="AutoShape 1">
          <a:extLst>
            <a:ext uri="{FF2B5EF4-FFF2-40B4-BE49-F238E27FC236}">
              <a16:creationId xmlns:a16="http://schemas.microsoft.com/office/drawing/2014/main" id="{00000000-0008-0000-0A00-000007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0" name="AutoShape 1">
          <a:extLst>
            <a:ext uri="{FF2B5EF4-FFF2-40B4-BE49-F238E27FC236}">
              <a16:creationId xmlns:a16="http://schemas.microsoft.com/office/drawing/2014/main" id="{00000000-0008-0000-0A00-000008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1" name="AutoShape 1">
          <a:extLst>
            <a:ext uri="{FF2B5EF4-FFF2-40B4-BE49-F238E27FC236}">
              <a16:creationId xmlns:a16="http://schemas.microsoft.com/office/drawing/2014/main" id="{00000000-0008-0000-0A00-000009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2" name="AutoShape 1">
          <a:extLst>
            <a:ext uri="{FF2B5EF4-FFF2-40B4-BE49-F238E27FC236}">
              <a16:creationId xmlns:a16="http://schemas.microsoft.com/office/drawing/2014/main" id="{00000000-0008-0000-0A00-00000A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3" name="AutoShape 1">
          <a:extLst>
            <a:ext uri="{FF2B5EF4-FFF2-40B4-BE49-F238E27FC236}">
              <a16:creationId xmlns:a16="http://schemas.microsoft.com/office/drawing/2014/main" id="{00000000-0008-0000-0A00-00000B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4" name="AutoShape 1">
          <a:extLst>
            <a:ext uri="{FF2B5EF4-FFF2-40B4-BE49-F238E27FC236}">
              <a16:creationId xmlns:a16="http://schemas.microsoft.com/office/drawing/2014/main" id="{00000000-0008-0000-0A00-00000C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5" name="AutoShape 1">
          <a:extLst>
            <a:ext uri="{FF2B5EF4-FFF2-40B4-BE49-F238E27FC236}">
              <a16:creationId xmlns:a16="http://schemas.microsoft.com/office/drawing/2014/main" id="{00000000-0008-0000-0A00-00000D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526" name="AutoShape 1">
          <a:extLst>
            <a:ext uri="{FF2B5EF4-FFF2-40B4-BE49-F238E27FC236}">
              <a16:creationId xmlns:a16="http://schemas.microsoft.com/office/drawing/2014/main" id="{00000000-0008-0000-0A00-00000E020000}"/>
            </a:ext>
          </a:extLst>
        </xdr:cNvPr>
        <xdr:cNvSpPr>
          <a:spLocks noChangeAspect="1" noChangeArrowheads="1"/>
        </xdr:cNvSpPr>
      </xdr:nvSpPr>
      <xdr:spPr>
        <a:xfrm>
          <a:off x="43719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7" name="AutoShape 1">
          <a:extLst>
            <a:ext uri="{FF2B5EF4-FFF2-40B4-BE49-F238E27FC236}">
              <a16:creationId xmlns:a16="http://schemas.microsoft.com/office/drawing/2014/main" id="{00000000-0008-0000-0A00-00000F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8" name="AutoShape 1">
          <a:extLst>
            <a:ext uri="{FF2B5EF4-FFF2-40B4-BE49-F238E27FC236}">
              <a16:creationId xmlns:a16="http://schemas.microsoft.com/office/drawing/2014/main" id="{00000000-0008-0000-0A00-000010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29" name="AutoShape 1">
          <a:extLst>
            <a:ext uri="{FF2B5EF4-FFF2-40B4-BE49-F238E27FC236}">
              <a16:creationId xmlns:a16="http://schemas.microsoft.com/office/drawing/2014/main" id="{00000000-0008-0000-0A00-000011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0" name="AutoShape 1">
          <a:extLst>
            <a:ext uri="{FF2B5EF4-FFF2-40B4-BE49-F238E27FC236}">
              <a16:creationId xmlns:a16="http://schemas.microsoft.com/office/drawing/2014/main" id="{00000000-0008-0000-0A00-000012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1" name="AutoShape 1">
          <a:extLst>
            <a:ext uri="{FF2B5EF4-FFF2-40B4-BE49-F238E27FC236}">
              <a16:creationId xmlns:a16="http://schemas.microsoft.com/office/drawing/2014/main" id="{00000000-0008-0000-0A00-000013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2" name="AutoShape 1">
          <a:extLst>
            <a:ext uri="{FF2B5EF4-FFF2-40B4-BE49-F238E27FC236}">
              <a16:creationId xmlns:a16="http://schemas.microsoft.com/office/drawing/2014/main" id="{00000000-0008-0000-0A00-000014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3" name="AutoShape 1">
          <a:extLst>
            <a:ext uri="{FF2B5EF4-FFF2-40B4-BE49-F238E27FC236}">
              <a16:creationId xmlns:a16="http://schemas.microsoft.com/office/drawing/2014/main" id="{00000000-0008-0000-0A00-000015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4" name="AutoShape 1">
          <a:extLst>
            <a:ext uri="{FF2B5EF4-FFF2-40B4-BE49-F238E27FC236}">
              <a16:creationId xmlns:a16="http://schemas.microsoft.com/office/drawing/2014/main" id="{00000000-0008-0000-0A00-000016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5" name="AutoShape 1">
          <a:extLst>
            <a:ext uri="{FF2B5EF4-FFF2-40B4-BE49-F238E27FC236}">
              <a16:creationId xmlns:a16="http://schemas.microsoft.com/office/drawing/2014/main" id="{00000000-0008-0000-0A00-000017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6" name="AutoShape 1">
          <a:extLst>
            <a:ext uri="{FF2B5EF4-FFF2-40B4-BE49-F238E27FC236}">
              <a16:creationId xmlns:a16="http://schemas.microsoft.com/office/drawing/2014/main" id="{00000000-0008-0000-0A00-000018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7" name="AutoShape 1">
          <a:extLst>
            <a:ext uri="{FF2B5EF4-FFF2-40B4-BE49-F238E27FC236}">
              <a16:creationId xmlns:a16="http://schemas.microsoft.com/office/drawing/2014/main" id="{00000000-0008-0000-0A00-000019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xdr:row>
      <xdr:rowOff>0</xdr:rowOff>
    </xdr:from>
    <xdr:ext cx="297657" cy="323850"/>
    <xdr:sp macro="" textlink="">
      <xdr:nvSpPr>
        <xdr:cNvPr id="538" name="AutoShape 1">
          <a:extLst>
            <a:ext uri="{FF2B5EF4-FFF2-40B4-BE49-F238E27FC236}">
              <a16:creationId xmlns:a16="http://schemas.microsoft.com/office/drawing/2014/main" id="{00000000-0008-0000-0A00-00001A020000}"/>
            </a:ext>
          </a:extLst>
        </xdr:cNvPr>
        <xdr:cNvSpPr>
          <a:spLocks noChangeAspect="1" noChangeArrowheads="1"/>
        </xdr:cNvSpPr>
      </xdr:nvSpPr>
      <xdr:spPr>
        <a:xfrm>
          <a:off x="70770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39" name="AutoShape 1">
          <a:extLst>
            <a:ext uri="{FF2B5EF4-FFF2-40B4-BE49-F238E27FC236}">
              <a16:creationId xmlns:a16="http://schemas.microsoft.com/office/drawing/2014/main" id="{00000000-0008-0000-0A00-00001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0" name="AutoShape 1">
          <a:extLst>
            <a:ext uri="{FF2B5EF4-FFF2-40B4-BE49-F238E27FC236}">
              <a16:creationId xmlns:a16="http://schemas.microsoft.com/office/drawing/2014/main" id="{00000000-0008-0000-0A00-00001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1" name="AutoShape 1">
          <a:extLst>
            <a:ext uri="{FF2B5EF4-FFF2-40B4-BE49-F238E27FC236}">
              <a16:creationId xmlns:a16="http://schemas.microsoft.com/office/drawing/2014/main" id="{00000000-0008-0000-0A00-00001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2" name="AutoShape 1">
          <a:extLst>
            <a:ext uri="{FF2B5EF4-FFF2-40B4-BE49-F238E27FC236}">
              <a16:creationId xmlns:a16="http://schemas.microsoft.com/office/drawing/2014/main" id="{00000000-0008-0000-0A00-00001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3" name="AutoShape 1">
          <a:extLst>
            <a:ext uri="{FF2B5EF4-FFF2-40B4-BE49-F238E27FC236}">
              <a16:creationId xmlns:a16="http://schemas.microsoft.com/office/drawing/2014/main" id="{00000000-0008-0000-0A00-00001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4" name="AutoShape 1">
          <a:extLst>
            <a:ext uri="{FF2B5EF4-FFF2-40B4-BE49-F238E27FC236}">
              <a16:creationId xmlns:a16="http://schemas.microsoft.com/office/drawing/2014/main" id="{00000000-0008-0000-0A00-00002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5" name="AutoShape 1">
          <a:extLst>
            <a:ext uri="{FF2B5EF4-FFF2-40B4-BE49-F238E27FC236}">
              <a16:creationId xmlns:a16="http://schemas.microsoft.com/office/drawing/2014/main" id="{00000000-0008-0000-0A00-00002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6" name="AutoShape 1">
          <a:extLst>
            <a:ext uri="{FF2B5EF4-FFF2-40B4-BE49-F238E27FC236}">
              <a16:creationId xmlns:a16="http://schemas.microsoft.com/office/drawing/2014/main" id="{00000000-0008-0000-0A00-00002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7" name="AutoShape 1">
          <a:extLst>
            <a:ext uri="{FF2B5EF4-FFF2-40B4-BE49-F238E27FC236}">
              <a16:creationId xmlns:a16="http://schemas.microsoft.com/office/drawing/2014/main" id="{00000000-0008-0000-0A00-00002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8" name="AutoShape 1">
          <a:extLst>
            <a:ext uri="{FF2B5EF4-FFF2-40B4-BE49-F238E27FC236}">
              <a16:creationId xmlns:a16="http://schemas.microsoft.com/office/drawing/2014/main" id="{00000000-0008-0000-0A00-00002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49" name="AutoShape 1">
          <a:extLst>
            <a:ext uri="{FF2B5EF4-FFF2-40B4-BE49-F238E27FC236}">
              <a16:creationId xmlns:a16="http://schemas.microsoft.com/office/drawing/2014/main" id="{00000000-0008-0000-0A00-00002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0" name="AutoShape 1">
          <a:extLst>
            <a:ext uri="{FF2B5EF4-FFF2-40B4-BE49-F238E27FC236}">
              <a16:creationId xmlns:a16="http://schemas.microsoft.com/office/drawing/2014/main" id="{00000000-0008-0000-0A00-00002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1" name="AutoShape 1">
          <a:extLst>
            <a:ext uri="{FF2B5EF4-FFF2-40B4-BE49-F238E27FC236}">
              <a16:creationId xmlns:a16="http://schemas.microsoft.com/office/drawing/2014/main" id="{00000000-0008-0000-0A00-00002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2" name="AutoShape 1">
          <a:extLst>
            <a:ext uri="{FF2B5EF4-FFF2-40B4-BE49-F238E27FC236}">
              <a16:creationId xmlns:a16="http://schemas.microsoft.com/office/drawing/2014/main" id="{00000000-0008-0000-0A00-00002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3" name="AutoShape 1">
          <a:extLst>
            <a:ext uri="{FF2B5EF4-FFF2-40B4-BE49-F238E27FC236}">
              <a16:creationId xmlns:a16="http://schemas.microsoft.com/office/drawing/2014/main" id="{00000000-0008-0000-0A00-00002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4" name="AutoShape 1">
          <a:extLst>
            <a:ext uri="{FF2B5EF4-FFF2-40B4-BE49-F238E27FC236}">
              <a16:creationId xmlns:a16="http://schemas.microsoft.com/office/drawing/2014/main" id="{00000000-0008-0000-0A00-00002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5" name="AutoShape 1">
          <a:extLst>
            <a:ext uri="{FF2B5EF4-FFF2-40B4-BE49-F238E27FC236}">
              <a16:creationId xmlns:a16="http://schemas.microsoft.com/office/drawing/2014/main" id="{00000000-0008-0000-0A00-00002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6" name="AutoShape 1">
          <a:extLst>
            <a:ext uri="{FF2B5EF4-FFF2-40B4-BE49-F238E27FC236}">
              <a16:creationId xmlns:a16="http://schemas.microsoft.com/office/drawing/2014/main" id="{00000000-0008-0000-0A00-00002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7" name="AutoShape 1">
          <a:extLst>
            <a:ext uri="{FF2B5EF4-FFF2-40B4-BE49-F238E27FC236}">
              <a16:creationId xmlns:a16="http://schemas.microsoft.com/office/drawing/2014/main" id="{00000000-0008-0000-0A00-00002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8" name="AutoShape 1">
          <a:extLst>
            <a:ext uri="{FF2B5EF4-FFF2-40B4-BE49-F238E27FC236}">
              <a16:creationId xmlns:a16="http://schemas.microsoft.com/office/drawing/2014/main" id="{00000000-0008-0000-0A00-00002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59" name="AutoShape 1">
          <a:extLst>
            <a:ext uri="{FF2B5EF4-FFF2-40B4-BE49-F238E27FC236}">
              <a16:creationId xmlns:a16="http://schemas.microsoft.com/office/drawing/2014/main" id="{00000000-0008-0000-0A00-00002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0" name="AutoShape 1">
          <a:extLst>
            <a:ext uri="{FF2B5EF4-FFF2-40B4-BE49-F238E27FC236}">
              <a16:creationId xmlns:a16="http://schemas.microsoft.com/office/drawing/2014/main" id="{00000000-0008-0000-0A00-00003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1" name="AutoShape 1">
          <a:extLst>
            <a:ext uri="{FF2B5EF4-FFF2-40B4-BE49-F238E27FC236}">
              <a16:creationId xmlns:a16="http://schemas.microsoft.com/office/drawing/2014/main" id="{00000000-0008-0000-0A00-00003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2" name="AutoShape 1">
          <a:extLst>
            <a:ext uri="{FF2B5EF4-FFF2-40B4-BE49-F238E27FC236}">
              <a16:creationId xmlns:a16="http://schemas.microsoft.com/office/drawing/2014/main" id="{00000000-0008-0000-0A00-00003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3" name="AutoShape 1">
          <a:extLst>
            <a:ext uri="{FF2B5EF4-FFF2-40B4-BE49-F238E27FC236}">
              <a16:creationId xmlns:a16="http://schemas.microsoft.com/office/drawing/2014/main" id="{00000000-0008-0000-0A00-00003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4" name="AutoShape 1">
          <a:extLst>
            <a:ext uri="{FF2B5EF4-FFF2-40B4-BE49-F238E27FC236}">
              <a16:creationId xmlns:a16="http://schemas.microsoft.com/office/drawing/2014/main" id="{00000000-0008-0000-0A00-00003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5" name="AutoShape 1">
          <a:extLst>
            <a:ext uri="{FF2B5EF4-FFF2-40B4-BE49-F238E27FC236}">
              <a16:creationId xmlns:a16="http://schemas.microsoft.com/office/drawing/2014/main" id="{00000000-0008-0000-0A00-00003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6" name="AutoShape 1">
          <a:extLst>
            <a:ext uri="{FF2B5EF4-FFF2-40B4-BE49-F238E27FC236}">
              <a16:creationId xmlns:a16="http://schemas.microsoft.com/office/drawing/2014/main" id="{00000000-0008-0000-0A00-00003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7" name="AutoShape 1">
          <a:extLst>
            <a:ext uri="{FF2B5EF4-FFF2-40B4-BE49-F238E27FC236}">
              <a16:creationId xmlns:a16="http://schemas.microsoft.com/office/drawing/2014/main" id="{00000000-0008-0000-0A00-00003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68" name="AutoShape 1">
          <a:extLst>
            <a:ext uri="{FF2B5EF4-FFF2-40B4-BE49-F238E27FC236}">
              <a16:creationId xmlns:a16="http://schemas.microsoft.com/office/drawing/2014/main" id="{00000000-0008-0000-0A00-00003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69" name="AutoShape 1">
          <a:extLst>
            <a:ext uri="{FF2B5EF4-FFF2-40B4-BE49-F238E27FC236}">
              <a16:creationId xmlns:a16="http://schemas.microsoft.com/office/drawing/2014/main" id="{00000000-0008-0000-0A00-00003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0" name="AutoShape 1">
          <a:extLst>
            <a:ext uri="{FF2B5EF4-FFF2-40B4-BE49-F238E27FC236}">
              <a16:creationId xmlns:a16="http://schemas.microsoft.com/office/drawing/2014/main" id="{00000000-0008-0000-0A00-00003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1" name="AutoShape 1">
          <a:extLst>
            <a:ext uri="{FF2B5EF4-FFF2-40B4-BE49-F238E27FC236}">
              <a16:creationId xmlns:a16="http://schemas.microsoft.com/office/drawing/2014/main" id="{00000000-0008-0000-0A00-00003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2" name="AutoShape 1">
          <a:extLst>
            <a:ext uri="{FF2B5EF4-FFF2-40B4-BE49-F238E27FC236}">
              <a16:creationId xmlns:a16="http://schemas.microsoft.com/office/drawing/2014/main" id="{00000000-0008-0000-0A00-00003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3" name="AutoShape 1">
          <a:extLst>
            <a:ext uri="{FF2B5EF4-FFF2-40B4-BE49-F238E27FC236}">
              <a16:creationId xmlns:a16="http://schemas.microsoft.com/office/drawing/2014/main" id="{00000000-0008-0000-0A00-00003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4" name="AutoShape 1">
          <a:extLst>
            <a:ext uri="{FF2B5EF4-FFF2-40B4-BE49-F238E27FC236}">
              <a16:creationId xmlns:a16="http://schemas.microsoft.com/office/drawing/2014/main" id="{00000000-0008-0000-0A00-00003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5" name="AutoShape 1">
          <a:extLst>
            <a:ext uri="{FF2B5EF4-FFF2-40B4-BE49-F238E27FC236}">
              <a16:creationId xmlns:a16="http://schemas.microsoft.com/office/drawing/2014/main" id="{00000000-0008-0000-0A00-00003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6" name="AutoShape 1">
          <a:extLst>
            <a:ext uri="{FF2B5EF4-FFF2-40B4-BE49-F238E27FC236}">
              <a16:creationId xmlns:a16="http://schemas.microsoft.com/office/drawing/2014/main" id="{00000000-0008-0000-0A00-00004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7" name="AutoShape 1">
          <a:extLst>
            <a:ext uri="{FF2B5EF4-FFF2-40B4-BE49-F238E27FC236}">
              <a16:creationId xmlns:a16="http://schemas.microsoft.com/office/drawing/2014/main" id="{00000000-0008-0000-0A00-00004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8" name="AutoShape 1">
          <a:extLst>
            <a:ext uri="{FF2B5EF4-FFF2-40B4-BE49-F238E27FC236}">
              <a16:creationId xmlns:a16="http://schemas.microsoft.com/office/drawing/2014/main" id="{00000000-0008-0000-0A00-00004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79" name="AutoShape 1">
          <a:extLst>
            <a:ext uri="{FF2B5EF4-FFF2-40B4-BE49-F238E27FC236}">
              <a16:creationId xmlns:a16="http://schemas.microsoft.com/office/drawing/2014/main" id="{00000000-0008-0000-0A00-00004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0" name="AutoShape 1">
          <a:extLst>
            <a:ext uri="{FF2B5EF4-FFF2-40B4-BE49-F238E27FC236}">
              <a16:creationId xmlns:a16="http://schemas.microsoft.com/office/drawing/2014/main" id="{00000000-0008-0000-0A00-00004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1" name="AutoShape 1">
          <a:extLst>
            <a:ext uri="{FF2B5EF4-FFF2-40B4-BE49-F238E27FC236}">
              <a16:creationId xmlns:a16="http://schemas.microsoft.com/office/drawing/2014/main" id="{00000000-0008-0000-0A00-00004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2" name="AutoShape 1">
          <a:extLst>
            <a:ext uri="{FF2B5EF4-FFF2-40B4-BE49-F238E27FC236}">
              <a16:creationId xmlns:a16="http://schemas.microsoft.com/office/drawing/2014/main" id="{00000000-0008-0000-0A00-00004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3" name="AutoShape 1">
          <a:extLst>
            <a:ext uri="{FF2B5EF4-FFF2-40B4-BE49-F238E27FC236}">
              <a16:creationId xmlns:a16="http://schemas.microsoft.com/office/drawing/2014/main" id="{00000000-0008-0000-0A00-00004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4" name="AutoShape 1">
          <a:extLst>
            <a:ext uri="{FF2B5EF4-FFF2-40B4-BE49-F238E27FC236}">
              <a16:creationId xmlns:a16="http://schemas.microsoft.com/office/drawing/2014/main" id="{00000000-0008-0000-0A00-00004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5" name="AutoShape 1">
          <a:extLst>
            <a:ext uri="{FF2B5EF4-FFF2-40B4-BE49-F238E27FC236}">
              <a16:creationId xmlns:a16="http://schemas.microsoft.com/office/drawing/2014/main" id="{00000000-0008-0000-0A00-00004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6" name="AutoShape 1">
          <a:extLst>
            <a:ext uri="{FF2B5EF4-FFF2-40B4-BE49-F238E27FC236}">
              <a16:creationId xmlns:a16="http://schemas.microsoft.com/office/drawing/2014/main" id="{00000000-0008-0000-0A00-00004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7" name="AutoShape 1">
          <a:extLst>
            <a:ext uri="{FF2B5EF4-FFF2-40B4-BE49-F238E27FC236}">
              <a16:creationId xmlns:a16="http://schemas.microsoft.com/office/drawing/2014/main" id="{00000000-0008-0000-0A00-00004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8" name="AutoShape 1">
          <a:extLst>
            <a:ext uri="{FF2B5EF4-FFF2-40B4-BE49-F238E27FC236}">
              <a16:creationId xmlns:a16="http://schemas.microsoft.com/office/drawing/2014/main" id="{00000000-0008-0000-0A00-00004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89" name="AutoShape 1">
          <a:extLst>
            <a:ext uri="{FF2B5EF4-FFF2-40B4-BE49-F238E27FC236}">
              <a16:creationId xmlns:a16="http://schemas.microsoft.com/office/drawing/2014/main" id="{00000000-0008-0000-0A00-00004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0" name="AutoShape 1">
          <a:extLst>
            <a:ext uri="{FF2B5EF4-FFF2-40B4-BE49-F238E27FC236}">
              <a16:creationId xmlns:a16="http://schemas.microsoft.com/office/drawing/2014/main" id="{00000000-0008-0000-0A00-00004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1" name="AutoShape 1">
          <a:extLst>
            <a:ext uri="{FF2B5EF4-FFF2-40B4-BE49-F238E27FC236}">
              <a16:creationId xmlns:a16="http://schemas.microsoft.com/office/drawing/2014/main" id="{00000000-0008-0000-0A00-00004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2" name="AutoShape 1">
          <a:extLst>
            <a:ext uri="{FF2B5EF4-FFF2-40B4-BE49-F238E27FC236}">
              <a16:creationId xmlns:a16="http://schemas.microsoft.com/office/drawing/2014/main" id="{00000000-0008-0000-0A00-00005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3" name="AutoShape 1">
          <a:extLst>
            <a:ext uri="{FF2B5EF4-FFF2-40B4-BE49-F238E27FC236}">
              <a16:creationId xmlns:a16="http://schemas.microsoft.com/office/drawing/2014/main" id="{00000000-0008-0000-0A00-00005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4" name="AutoShape 1">
          <a:extLst>
            <a:ext uri="{FF2B5EF4-FFF2-40B4-BE49-F238E27FC236}">
              <a16:creationId xmlns:a16="http://schemas.microsoft.com/office/drawing/2014/main" id="{00000000-0008-0000-0A00-00005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5" name="AutoShape 1">
          <a:extLst>
            <a:ext uri="{FF2B5EF4-FFF2-40B4-BE49-F238E27FC236}">
              <a16:creationId xmlns:a16="http://schemas.microsoft.com/office/drawing/2014/main" id="{00000000-0008-0000-0A00-00005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6" name="AutoShape 1">
          <a:extLst>
            <a:ext uri="{FF2B5EF4-FFF2-40B4-BE49-F238E27FC236}">
              <a16:creationId xmlns:a16="http://schemas.microsoft.com/office/drawing/2014/main" id="{00000000-0008-0000-0A00-00005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7" name="AutoShape 1">
          <a:extLst>
            <a:ext uri="{FF2B5EF4-FFF2-40B4-BE49-F238E27FC236}">
              <a16:creationId xmlns:a16="http://schemas.microsoft.com/office/drawing/2014/main" id="{00000000-0008-0000-0A00-00005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598" name="AutoShape 1">
          <a:extLst>
            <a:ext uri="{FF2B5EF4-FFF2-40B4-BE49-F238E27FC236}">
              <a16:creationId xmlns:a16="http://schemas.microsoft.com/office/drawing/2014/main" id="{00000000-0008-0000-0A00-00005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599" name="AutoShape 1">
          <a:extLst>
            <a:ext uri="{FF2B5EF4-FFF2-40B4-BE49-F238E27FC236}">
              <a16:creationId xmlns:a16="http://schemas.microsoft.com/office/drawing/2014/main" id="{00000000-0008-0000-0A00-00005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0" name="AutoShape 1">
          <a:extLst>
            <a:ext uri="{FF2B5EF4-FFF2-40B4-BE49-F238E27FC236}">
              <a16:creationId xmlns:a16="http://schemas.microsoft.com/office/drawing/2014/main" id="{00000000-0008-0000-0A00-00005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1" name="AutoShape 1">
          <a:extLst>
            <a:ext uri="{FF2B5EF4-FFF2-40B4-BE49-F238E27FC236}">
              <a16:creationId xmlns:a16="http://schemas.microsoft.com/office/drawing/2014/main" id="{00000000-0008-0000-0A00-00005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2" name="AutoShape 1">
          <a:extLst>
            <a:ext uri="{FF2B5EF4-FFF2-40B4-BE49-F238E27FC236}">
              <a16:creationId xmlns:a16="http://schemas.microsoft.com/office/drawing/2014/main" id="{00000000-0008-0000-0A00-00005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3" name="AutoShape 1">
          <a:extLst>
            <a:ext uri="{FF2B5EF4-FFF2-40B4-BE49-F238E27FC236}">
              <a16:creationId xmlns:a16="http://schemas.microsoft.com/office/drawing/2014/main" id="{00000000-0008-0000-0A00-00005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4" name="AutoShape 1">
          <a:extLst>
            <a:ext uri="{FF2B5EF4-FFF2-40B4-BE49-F238E27FC236}">
              <a16:creationId xmlns:a16="http://schemas.microsoft.com/office/drawing/2014/main" id="{00000000-0008-0000-0A00-00005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5" name="AutoShape 1">
          <a:extLst>
            <a:ext uri="{FF2B5EF4-FFF2-40B4-BE49-F238E27FC236}">
              <a16:creationId xmlns:a16="http://schemas.microsoft.com/office/drawing/2014/main" id="{00000000-0008-0000-0A00-00005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6" name="AutoShape 1">
          <a:extLst>
            <a:ext uri="{FF2B5EF4-FFF2-40B4-BE49-F238E27FC236}">
              <a16:creationId xmlns:a16="http://schemas.microsoft.com/office/drawing/2014/main" id="{00000000-0008-0000-0A00-00005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7" name="AutoShape 1">
          <a:extLst>
            <a:ext uri="{FF2B5EF4-FFF2-40B4-BE49-F238E27FC236}">
              <a16:creationId xmlns:a16="http://schemas.microsoft.com/office/drawing/2014/main" id="{00000000-0008-0000-0A00-00005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8" name="AutoShape 1">
          <a:extLst>
            <a:ext uri="{FF2B5EF4-FFF2-40B4-BE49-F238E27FC236}">
              <a16:creationId xmlns:a16="http://schemas.microsoft.com/office/drawing/2014/main" id="{00000000-0008-0000-0A00-00006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09" name="AutoShape 1">
          <a:extLst>
            <a:ext uri="{FF2B5EF4-FFF2-40B4-BE49-F238E27FC236}">
              <a16:creationId xmlns:a16="http://schemas.microsoft.com/office/drawing/2014/main" id="{00000000-0008-0000-0A00-00006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0" name="AutoShape 1">
          <a:extLst>
            <a:ext uri="{FF2B5EF4-FFF2-40B4-BE49-F238E27FC236}">
              <a16:creationId xmlns:a16="http://schemas.microsoft.com/office/drawing/2014/main" id="{00000000-0008-0000-0A00-00006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1" name="AutoShape 1">
          <a:extLst>
            <a:ext uri="{FF2B5EF4-FFF2-40B4-BE49-F238E27FC236}">
              <a16:creationId xmlns:a16="http://schemas.microsoft.com/office/drawing/2014/main" id="{00000000-0008-0000-0A00-00006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2" name="AutoShape 1">
          <a:extLst>
            <a:ext uri="{FF2B5EF4-FFF2-40B4-BE49-F238E27FC236}">
              <a16:creationId xmlns:a16="http://schemas.microsoft.com/office/drawing/2014/main" id="{00000000-0008-0000-0A00-00006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3" name="AutoShape 1">
          <a:extLst>
            <a:ext uri="{FF2B5EF4-FFF2-40B4-BE49-F238E27FC236}">
              <a16:creationId xmlns:a16="http://schemas.microsoft.com/office/drawing/2014/main" id="{00000000-0008-0000-0A00-00006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4" name="AutoShape 1">
          <a:extLst>
            <a:ext uri="{FF2B5EF4-FFF2-40B4-BE49-F238E27FC236}">
              <a16:creationId xmlns:a16="http://schemas.microsoft.com/office/drawing/2014/main" id="{00000000-0008-0000-0A00-00006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5" name="AutoShape 1">
          <a:extLst>
            <a:ext uri="{FF2B5EF4-FFF2-40B4-BE49-F238E27FC236}">
              <a16:creationId xmlns:a16="http://schemas.microsoft.com/office/drawing/2014/main" id="{00000000-0008-0000-0A00-00006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6" name="AutoShape 1">
          <a:extLst>
            <a:ext uri="{FF2B5EF4-FFF2-40B4-BE49-F238E27FC236}">
              <a16:creationId xmlns:a16="http://schemas.microsoft.com/office/drawing/2014/main" id="{00000000-0008-0000-0A00-00006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7" name="AutoShape 1">
          <a:extLst>
            <a:ext uri="{FF2B5EF4-FFF2-40B4-BE49-F238E27FC236}">
              <a16:creationId xmlns:a16="http://schemas.microsoft.com/office/drawing/2014/main" id="{00000000-0008-0000-0A00-00006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8" name="AutoShape 1">
          <a:extLst>
            <a:ext uri="{FF2B5EF4-FFF2-40B4-BE49-F238E27FC236}">
              <a16:creationId xmlns:a16="http://schemas.microsoft.com/office/drawing/2014/main" id="{00000000-0008-0000-0A00-00006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19" name="AutoShape 1">
          <a:extLst>
            <a:ext uri="{FF2B5EF4-FFF2-40B4-BE49-F238E27FC236}">
              <a16:creationId xmlns:a16="http://schemas.microsoft.com/office/drawing/2014/main" id="{00000000-0008-0000-0A00-00006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0" name="AutoShape 1">
          <a:extLst>
            <a:ext uri="{FF2B5EF4-FFF2-40B4-BE49-F238E27FC236}">
              <a16:creationId xmlns:a16="http://schemas.microsoft.com/office/drawing/2014/main" id="{00000000-0008-0000-0A00-00006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1" name="AutoShape 1">
          <a:extLst>
            <a:ext uri="{FF2B5EF4-FFF2-40B4-BE49-F238E27FC236}">
              <a16:creationId xmlns:a16="http://schemas.microsoft.com/office/drawing/2014/main" id="{00000000-0008-0000-0A00-00006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2" name="AutoShape 1">
          <a:extLst>
            <a:ext uri="{FF2B5EF4-FFF2-40B4-BE49-F238E27FC236}">
              <a16:creationId xmlns:a16="http://schemas.microsoft.com/office/drawing/2014/main" id="{00000000-0008-0000-0A00-00006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3" name="AutoShape 1">
          <a:extLst>
            <a:ext uri="{FF2B5EF4-FFF2-40B4-BE49-F238E27FC236}">
              <a16:creationId xmlns:a16="http://schemas.microsoft.com/office/drawing/2014/main" id="{00000000-0008-0000-0A00-00006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4" name="AutoShape 1">
          <a:extLst>
            <a:ext uri="{FF2B5EF4-FFF2-40B4-BE49-F238E27FC236}">
              <a16:creationId xmlns:a16="http://schemas.microsoft.com/office/drawing/2014/main" id="{00000000-0008-0000-0A00-00007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5" name="AutoShape 1">
          <a:extLst>
            <a:ext uri="{FF2B5EF4-FFF2-40B4-BE49-F238E27FC236}">
              <a16:creationId xmlns:a16="http://schemas.microsoft.com/office/drawing/2014/main" id="{00000000-0008-0000-0A00-00007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626" name="AutoShape 1">
          <a:extLst>
            <a:ext uri="{FF2B5EF4-FFF2-40B4-BE49-F238E27FC236}">
              <a16:creationId xmlns:a16="http://schemas.microsoft.com/office/drawing/2014/main" id="{00000000-0008-0000-0A00-00007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7" name="AutoShape 1">
          <a:extLst>
            <a:ext uri="{FF2B5EF4-FFF2-40B4-BE49-F238E27FC236}">
              <a16:creationId xmlns:a16="http://schemas.microsoft.com/office/drawing/2014/main" id="{00000000-0008-0000-0A00-00007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8" name="AutoShape 1">
          <a:extLst>
            <a:ext uri="{FF2B5EF4-FFF2-40B4-BE49-F238E27FC236}">
              <a16:creationId xmlns:a16="http://schemas.microsoft.com/office/drawing/2014/main" id="{00000000-0008-0000-0A00-00007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29" name="AutoShape 1">
          <a:extLst>
            <a:ext uri="{FF2B5EF4-FFF2-40B4-BE49-F238E27FC236}">
              <a16:creationId xmlns:a16="http://schemas.microsoft.com/office/drawing/2014/main" id="{00000000-0008-0000-0A00-00007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0" name="AutoShape 1">
          <a:extLst>
            <a:ext uri="{FF2B5EF4-FFF2-40B4-BE49-F238E27FC236}">
              <a16:creationId xmlns:a16="http://schemas.microsoft.com/office/drawing/2014/main" id="{00000000-0008-0000-0A00-00007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1" name="AutoShape 1">
          <a:extLst>
            <a:ext uri="{FF2B5EF4-FFF2-40B4-BE49-F238E27FC236}">
              <a16:creationId xmlns:a16="http://schemas.microsoft.com/office/drawing/2014/main" id="{00000000-0008-0000-0A00-00007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2" name="AutoShape 1">
          <a:extLst>
            <a:ext uri="{FF2B5EF4-FFF2-40B4-BE49-F238E27FC236}">
              <a16:creationId xmlns:a16="http://schemas.microsoft.com/office/drawing/2014/main" id="{00000000-0008-0000-0A00-00007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3" name="AutoShape 1">
          <a:extLst>
            <a:ext uri="{FF2B5EF4-FFF2-40B4-BE49-F238E27FC236}">
              <a16:creationId xmlns:a16="http://schemas.microsoft.com/office/drawing/2014/main" id="{00000000-0008-0000-0A00-00007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4" name="AutoShape 1">
          <a:extLst>
            <a:ext uri="{FF2B5EF4-FFF2-40B4-BE49-F238E27FC236}">
              <a16:creationId xmlns:a16="http://schemas.microsoft.com/office/drawing/2014/main" id="{00000000-0008-0000-0A00-00007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5" name="AutoShape 1">
          <a:extLst>
            <a:ext uri="{FF2B5EF4-FFF2-40B4-BE49-F238E27FC236}">
              <a16:creationId xmlns:a16="http://schemas.microsoft.com/office/drawing/2014/main" id="{00000000-0008-0000-0A00-00007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6" name="AutoShape 1">
          <a:extLst>
            <a:ext uri="{FF2B5EF4-FFF2-40B4-BE49-F238E27FC236}">
              <a16:creationId xmlns:a16="http://schemas.microsoft.com/office/drawing/2014/main" id="{00000000-0008-0000-0A00-00007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7" name="AutoShape 1">
          <a:extLst>
            <a:ext uri="{FF2B5EF4-FFF2-40B4-BE49-F238E27FC236}">
              <a16:creationId xmlns:a16="http://schemas.microsoft.com/office/drawing/2014/main" id="{00000000-0008-0000-0A00-00007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8" name="AutoShape 1">
          <a:extLst>
            <a:ext uri="{FF2B5EF4-FFF2-40B4-BE49-F238E27FC236}">
              <a16:creationId xmlns:a16="http://schemas.microsoft.com/office/drawing/2014/main" id="{00000000-0008-0000-0A00-00007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39" name="AutoShape 1">
          <a:extLst>
            <a:ext uri="{FF2B5EF4-FFF2-40B4-BE49-F238E27FC236}">
              <a16:creationId xmlns:a16="http://schemas.microsoft.com/office/drawing/2014/main" id="{00000000-0008-0000-0A00-00007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0" name="AutoShape 1">
          <a:extLst>
            <a:ext uri="{FF2B5EF4-FFF2-40B4-BE49-F238E27FC236}">
              <a16:creationId xmlns:a16="http://schemas.microsoft.com/office/drawing/2014/main" id="{00000000-0008-0000-0A00-000080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1" name="AutoShape 1">
          <a:extLst>
            <a:ext uri="{FF2B5EF4-FFF2-40B4-BE49-F238E27FC236}">
              <a16:creationId xmlns:a16="http://schemas.microsoft.com/office/drawing/2014/main" id="{00000000-0008-0000-0A00-000081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2" name="AutoShape 1">
          <a:extLst>
            <a:ext uri="{FF2B5EF4-FFF2-40B4-BE49-F238E27FC236}">
              <a16:creationId xmlns:a16="http://schemas.microsoft.com/office/drawing/2014/main" id="{00000000-0008-0000-0A00-000082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3" name="AutoShape 1">
          <a:extLst>
            <a:ext uri="{FF2B5EF4-FFF2-40B4-BE49-F238E27FC236}">
              <a16:creationId xmlns:a16="http://schemas.microsoft.com/office/drawing/2014/main" id="{00000000-0008-0000-0A00-000083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4" name="AutoShape 1">
          <a:extLst>
            <a:ext uri="{FF2B5EF4-FFF2-40B4-BE49-F238E27FC236}">
              <a16:creationId xmlns:a16="http://schemas.microsoft.com/office/drawing/2014/main" id="{00000000-0008-0000-0A00-000084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5" name="AutoShape 1">
          <a:extLst>
            <a:ext uri="{FF2B5EF4-FFF2-40B4-BE49-F238E27FC236}">
              <a16:creationId xmlns:a16="http://schemas.microsoft.com/office/drawing/2014/main" id="{00000000-0008-0000-0A00-000085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6" name="AutoShape 1">
          <a:extLst>
            <a:ext uri="{FF2B5EF4-FFF2-40B4-BE49-F238E27FC236}">
              <a16:creationId xmlns:a16="http://schemas.microsoft.com/office/drawing/2014/main" id="{00000000-0008-0000-0A00-000086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7" name="AutoShape 1">
          <a:extLst>
            <a:ext uri="{FF2B5EF4-FFF2-40B4-BE49-F238E27FC236}">
              <a16:creationId xmlns:a16="http://schemas.microsoft.com/office/drawing/2014/main" id="{00000000-0008-0000-0A00-000087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8" name="AutoShape 1">
          <a:extLst>
            <a:ext uri="{FF2B5EF4-FFF2-40B4-BE49-F238E27FC236}">
              <a16:creationId xmlns:a16="http://schemas.microsoft.com/office/drawing/2014/main" id="{00000000-0008-0000-0A00-000088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49" name="AutoShape 1">
          <a:extLst>
            <a:ext uri="{FF2B5EF4-FFF2-40B4-BE49-F238E27FC236}">
              <a16:creationId xmlns:a16="http://schemas.microsoft.com/office/drawing/2014/main" id="{00000000-0008-0000-0A00-000089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0" name="AutoShape 1">
          <a:extLst>
            <a:ext uri="{FF2B5EF4-FFF2-40B4-BE49-F238E27FC236}">
              <a16:creationId xmlns:a16="http://schemas.microsoft.com/office/drawing/2014/main" id="{00000000-0008-0000-0A00-00008A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1" name="AutoShape 1">
          <a:extLst>
            <a:ext uri="{FF2B5EF4-FFF2-40B4-BE49-F238E27FC236}">
              <a16:creationId xmlns:a16="http://schemas.microsoft.com/office/drawing/2014/main" id="{00000000-0008-0000-0A00-00008B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2" name="AutoShape 1">
          <a:extLst>
            <a:ext uri="{FF2B5EF4-FFF2-40B4-BE49-F238E27FC236}">
              <a16:creationId xmlns:a16="http://schemas.microsoft.com/office/drawing/2014/main" id="{00000000-0008-0000-0A00-00008C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3" name="AutoShape 1">
          <a:extLst>
            <a:ext uri="{FF2B5EF4-FFF2-40B4-BE49-F238E27FC236}">
              <a16:creationId xmlns:a16="http://schemas.microsoft.com/office/drawing/2014/main" id="{00000000-0008-0000-0A00-00008D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4" name="AutoShape 1">
          <a:extLst>
            <a:ext uri="{FF2B5EF4-FFF2-40B4-BE49-F238E27FC236}">
              <a16:creationId xmlns:a16="http://schemas.microsoft.com/office/drawing/2014/main" id="{00000000-0008-0000-0A00-00008E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655" name="AutoShape 1">
          <a:extLst>
            <a:ext uri="{FF2B5EF4-FFF2-40B4-BE49-F238E27FC236}">
              <a16:creationId xmlns:a16="http://schemas.microsoft.com/office/drawing/2014/main" id="{00000000-0008-0000-0A00-00008F02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6" name="AutoShape 1">
          <a:extLst>
            <a:ext uri="{FF2B5EF4-FFF2-40B4-BE49-F238E27FC236}">
              <a16:creationId xmlns:a16="http://schemas.microsoft.com/office/drawing/2014/main" id="{00000000-0008-0000-0A00-000090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7" name="AutoShape 1">
          <a:extLst>
            <a:ext uri="{FF2B5EF4-FFF2-40B4-BE49-F238E27FC236}">
              <a16:creationId xmlns:a16="http://schemas.microsoft.com/office/drawing/2014/main" id="{00000000-0008-0000-0A00-000091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8" name="AutoShape 1">
          <a:extLst>
            <a:ext uri="{FF2B5EF4-FFF2-40B4-BE49-F238E27FC236}">
              <a16:creationId xmlns:a16="http://schemas.microsoft.com/office/drawing/2014/main" id="{00000000-0008-0000-0A00-000092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59" name="AutoShape 1">
          <a:extLst>
            <a:ext uri="{FF2B5EF4-FFF2-40B4-BE49-F238E27FC236}">
              <a16:creationId xmlns:a16="http://schemas.microsoft.com/office/drawing/2014/main" id="{00000000-0008-0000-0A00-000093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60" name="AutoShape 1">
          <a:extLst>
            <a:ext uri="{FF2B5EF4-FFF2-40B4-BE49-F238E27FC236}">
              <a16:creationId xmlns:a16="http://schemas.microsoft.com/office/drawing/2014/main" id="{00000000-0008-0000-0A00-000094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61" name="AutoShape 1">
          <a:extLst>
            <a:ext uri="{FF2B5EF4-FFF2-40B4-BE49-F238E27FC236}">
              <a16:creationId xmlns:a16="http://schemas.microsoft.com/office/drawing/2014/main" id="{00000000-0008-0000-0A00-000095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2" name="AutoShape 1">
          <a:extLst>
            <a:ext uri="{FF2B5EF4-FFF2-40B4-BE49-F238E27FC236}">
              <a16:creationId xmlns:a16="http://schemas.microsoft.com/office/drawing/2014/main" id="{00000000-0008-0000-0A00-000096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3" name="AutoShape 1">
          <a:extLst>
            <a:ext uri="{FF2B5EF4-FFF2-40B4-BE49-F238E27FC236}">
              <a16:creationId xmlns:a16="http://schemas.microsoft.com/office/drawing/2014/main" id="{00000000-0008-0000-0A00-000097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4" name="AutoShape 1">
          <a:extLst>
            <a:ext uri="{FF2B5EF4-FFF2-40B4-BE49-F238E27FC236}">
              <a16:creationId xmlns:a16="http://schemas.microsoft.com/office/drawing/2014/main" id="{00000000-0008-0000-0A00-000098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5" name="AutoShape 1">
          <a:extLst>
            <a:ext uri="{FF2B5EF4-FFF2-40B4-BE49-F238E27FC236}">
              <a16:creationId xmlns:a16="http://schemas.microsoft.com/office/drawing/2014/main" id="{00000000-0008-0000-0A00-000099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6" name="AutoShape 1">
          <a:extLst>
            <a:ext uri="{FF2B5EF4-FFF2-40B4-BE49-F238E27FC236}">
              <a16:creationId xmlns:a16="http://schemas.microsoft.com/office/drawing/2014/main" id="{00000000-0008-0000-0A00-00009A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7" name="AutoShape 1">
          <a:extLst>
            <a:ext uri="{FF2B5EF4-FFF2-40B4-BE49-F238E27FC236}">
              <a16:creationId xmlns:a16="http://schemas.microsoft.com/office/drawing/2014/main" id="{00000000-0008-0000-0A00-00009B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8" name="AutoShape 1">
          <a:extLst>
            <a:ext uri="{FF2B5EF4-FFF2-40B4-BE49-F238E27FC236}">
              <a16:creationId xmlns:a16="http://schemas.microsoft.com/office/drawing/2014/main" id="{00000000-0008-0000-0A00-00009C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69" name="AutoShape 1">
          <a:extLst>
            <a:ext uri="{FF2B5EF4-FFF2-40B4-BE49-F238E27FC236}">
              <a16:creationId xmlns:a16="http://schemas.microsoft.com/office/drawing/2014/main" id="{00000000-0008-0000-0A00-00009D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0" name="AutoShape 1">
          <a:extLst>
            <a:ext uri="{FF2B5EF4-FFF2-40B4-BE49-F238E27FC236}">
              <a16:creationId xmlns:a16="http://schemas.microsoft.com/office/drawing/2014/main" id="{00000000-0008-0000-0A00-00009E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1" name="AutoShape 1">
          <a:extLst>
            <a:ext uri="{FF2B5EF4-FFF2-40B4-BE49-F238E27FC236}">
              <a16:creationId xmlns:a16="http://schemas.microsoft.com/office/drawing/2014/main" id="{00000000-0008-0000-0A00-00009F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2" name="AutoShape 1">
          <a:extLst>
            <a:ext uri="{FF2B5EF4-FFF2-40B4-BE49-F238E27FC236}">
              <a16:creationId xmlns:a16="http://schemas.microsoft.com/office/drawing/2014/main" id="{00000000-0008-0000-0A00-0000A0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3" name="AutoShape 1">
          <a:extLst>
            <a:ext uri="{FF2B5EF4-FFF2-40B4-BE49-F238E27FC236}">
              <a16:creationId xmlns:a16="http://schemas.microsoft.com/office/drawing/2014/main" id="{00000000-0008-0000-0A00-0000A1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4" name="AutoShape 1">
          <a:extLst>
            <a:ext uri="{FF2B5EF4-FFF2-40B4-BE49-F238E27FC236}">
              <a16:creationId xmlns:a16="http://schemas.microsoft.com/office/drawing/2014/main" id="{00000000-0008-0000-0A00-0000A2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5" name="AutoShape 1">
          <a:extLst>
            <a:ext uri="{FF2B5EF4-FFF2-40B4-BE49-F238E27FC236}">
              <a16:creationId xmlns:a16="http://schemas.microsoft.com/office/drawing/2014/main" id="{00000000-0008-0000-0A00-0000A3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6" name="AutoShape 1">
          <a:extLst>
            <a:ext uri="{FF2B5EF4-FFF2-40B4-BE49-F238E27FC236}">
              <a16:creationId xmlns:a16="http://schemas.microsoft.com/office/drawing/2014/main" id="{00000000-0008-0000-0A00-0000A4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7" name="AutoShape 1">
          <a:extLst>
            <a:ext uri="{FF2B5EF4-FFF2-40B4-BE49-F238E27FC236}">
              <a16:creationId xmlns:a16="http://schemas.microsoft.com/office/drawing/2014/main" id="{00000000-0008-0000-0A00-0000A5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8" name="AutoShape 1">
          <a:extLst>
            <a:ext uri="{FF2B5EF4-FFF2-40B4-BE49-F238E27FC236}">
              <a16:creationId xmlns:a16="http://schemas.microsoft.com/office/drawing/2014/main" id="{00000000-0008-0000-0A00-0000A6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79" name="AutoShape 1">
          <a:extLst>
            <a:ext uri="{FF2B5EF4-FFF2-40B4-BE49-F238E27FC236}">
              <a16:creationId xmlns:a16="http://schemas.microsoft.com/office/drawing/2014/main" id="{00000000-0008-0000-0A00-0000A7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0" name="AutoShape 1">
          <a:extLst>
            <a:ext uri="{FF2B5EF4-FFF2-40B4-BE49-F238E27FC236}">
              <a16:creationId xmlns:a16="http://schemas.microsoft.com/office/drawing/2014/main" id="{00000000-0008-0000-0A00-0000A8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1" name="AutoShape 1">
          <a:extLst>
            <a:ext uri="{FF2B5EF4-FFF2-40B4-BE49-F238E27FC236}">
              <a16:creationId xmlns:a16="http://schemas.microsoft.com/office/drawing/2014/main" id="{00000000-0008-0000-0A00-0000A9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2" name="AutoShape 1">
          <a:extLst>
            <a:ext uri="{FF2B5EF4-FFF2-40B4-BE49-F238E27FC236}">
              <a16:creationId xmlns:a16="http://schemas.microsoft.com/office/drawing/2014/main" id="{00000000-0008-0000-0A00-0000AA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3" name="AutoShape 1">
          <a:extLst>
            <a:ext uri="{FF2B5EF4-FFF2-40B4-BE49-F238E27FC236}">
              <a16:creationId xmlns:a16="http://schemas.microsoft.com/office/drawing/2014/main" id="{00000000-0008-0000-0A00-0000AB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4" name="AutoShape 1">
          <a:extLst>
            <a:ext uri="{FF2B5EF4-FFF2-40B4-BE49-F238E27FC236}">
              <a16:creationId xmlns:a16="http://schemas.microsoft.com/office/drawing/2014/main" id="{00000000-0008-0000-0A00-0000AC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5" name="AutoShape 1">
          <a:extLst>
            <a:ext uri="{FF2B5EF4-FFF2-40B4-BE49-F238E27FC236}">
              <a16:creationId xmlns:a16="http://schemas.microsoft.com/office/drawing/2014/main" id="{00000000-0008-0000-0A00-0000AD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6" name="AutoShape 1">
          <a:extLst>
            <a:ext uri="{FF2B5EF4-FFF2-40B4-BE49-F238E27FC236}">
              <a16:creationId xmlns:a16="http://schemas.microsoft.com/office/drawing/2014/main" id="{00000000-0008-0000-0A00-0000AE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7" name="AutoShape 1">
          <a:extLst>
            <a:ext uri="{FF2B5EF4-FFF2-40B4-BE49-F238E27FC236}">
              <a16:creationId xmlns:a16="http://schemas.microsoft.com/office/drawing/2014/main" id="{00000000-0008-0000-0A00-0000AF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8" name="AutoShape 1">
          <a:extLst>
            <a:ext uri="{FF2B5EF4-FFF2-40B4-BE49-F238E27FC236}">
              <a16:creationId xmlns:a16="http://schemas.microsoft.com/office/drawing/2014/main" id="{00000000-0008-0000-0A00-0000B0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89" name="AutoShape 1">
          <a:extLst>
            <a:ext uri="{FF2B5EF4-FFF2-40B4-BE49-F238E27FC236}">
              <a16:creationId xmlns:a16="http://schemas.microsoft.com/office/drawing/2014/main" id="{00000000-0008-0000-0A00-0000B1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90" name="AutoShape 1">
          <a:extLst>
            <a:ext uri="{FF2B5EF4-FFF2-40B4-BE49-F238E27FC236}">
              <a16:creationId xmlns:a16="http://schemas.microsoft.com/office/drawing/2014/main" id="{00000000-0008-0000-0A00-0000B2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691" name="AutoShape 1">
          <a:extLst>
            <a:ext uri="{FF2B5EF4-FFF2-40B4-BE49-F238E27FC236}">
              <a16:creationId xmlns:a16="http://schemas.microsoft.com/office/drawing/2014/main" id="{00000000-0008-0000-0A00-0000B302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2" name="AutoShape 1">
          <a:extLst>
            <a:ext uri="{FF2B5EF4-FFF2-40B4-BE49-F238E27FC236}">
              <a16:creationId xmlns:a16="http://schemas.microsoft.com/office/drawing/2014/main" id="{00000000-0008-0000-0A00-0000B4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3" name="AutoShape 1">
          <a:extLst>
            <a:ext uri="{FF2B5EF4-FFF2-40B4-BE49-F238E27FC236}">
              <a16:creationId xmlns:a16="http://schemas.microsoft.com/office/drawing/2014/main" id="{00000000-0008-0000-0A00-0000B5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4" name="AutoShape 1">
          <a:extLst>
            <a:ext uri="{FF2B5EF4-FFF2-40B4-BE49-F238E27FC236}">
              <a16:creationId xmlns:a16="http://schemas.microsoft.com/office/drawing/2014/main" id="{00000000-0008-0000-0A00-0000B6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5" name="AutoShape 1">
          <a:extLst>
            <a:ext uri="{FF2B5EF4-FFF2-40B4-BE49-F238E27FC236}">
              <a16:creationId xmlns:a16="http://schemas.microsoft.com/office/drawing/2014/main" id="{00000000-0008-0000-0A00-0000B7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6" name="AutoShape 1">
          <a:extLst>
            <a:ext uri="{FF2B5EF4-FFF2-40B4-BE49-F238E27FC236}">
              <a16:creationId xmlns:a16="http://schemas.microsoft.com/office/drawing/2014/main" id="{00000000-0008-0000-0A00-0000B8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97" name="AutoShape 1">
          <a:extLst>
            <a:ext uri="{FF2B5EF4-FFF2-40B4-BE49-F238E27FC236}">
              <a16:creationId xmlns:a16="http://schemas.microsoft.com/office/drawing/2014/main" id="{00000000-0008-0000-0A00-0000B9020000}"/>
            </a:ext>
          </a:extLst>
        </xdr:cNvPr>
        <xdr:cNvSpPr>
          <a:spLocks noChangeAspect="1" noChangeArrowheads="1"/>
        </xdr:cNvSpPr>
      </xdr:nvSpPr>
      <xdr:spPr>
        <a:xfrm>
          <a:off x="1714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698" name="AutoShape 1">
          <a:extLst>
            <a:ext uri="{FF2B5EF4-FFF2-40B4-BE49-F238E27FC236}">
              <a16:creationId xmlns:a16="http://schemas.microsoft.com/office/drawing/2014/main" id="{00000000-0008-0000-0A00-0000BA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699" name="AutoShape 1">
          <a:extLst>
            <a:ext uri="{FF2B5EF4-FFF2-40B4-BE49-F238E27FC236}">
              <a16:creationId xmlns:a16="http://schemas.microsoft.com/office/drawing/2014/main" id="{00000000-0008-0000-0A00-0000BB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0" name="AutoShape 1">
          <a:extLst>
            <a:ext uri="{FF2B5EF4-FFF2-40B4-BE49-F238E27FC236}">
              <a16:creationId xmlns:a16="http://schemas.microsoft.com/office/drawing/2014/main" id="{00000000-0008-0000-0A00-0000BC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1" name="AutoShape 1">
          <a:extLst>
            <a:ext uri="{FF2B5EF4-FFF2-40B4-BE49-F238E27FC236}">
              <a16:creationId xmlns:a16="http://schemas.microsoft.com/office/drawing/2014/main" id="{00000000-0008-0000-0A00-0000BD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2" name="AutoShape 1">
          <a:extLst>
            <a:ext uri="{FF2B5EF4-FFF2-40B4-BE49-F238E27FC236}">
              <a16:creationId xmlns:a16="http://schemas.microsoft.com/office/drawing/2014/main" id="{00000000-0008-0000-0A00-0000BE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3" name="AutoShape 1">
          <a:extLst>
            <a:ext uri="{FF2B5EF4-FFF2-40B4-BE49-F238E27FC236}">
              <a16:creationId xmlns:a16="http://schemas.microsoft.com/office/drawing/2014/main" id="{00000000-0008-0000-0A00-0000BF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4" name="AutoShape 1">
          <a:extLst>
            <a:ext uri="{FF2B5EF4-FFF2-40B4-BE49-F238E27FC236}">
              <a16:creationId xmlns:a16="http://schemas.microsoft.com/office/drawing/2014/main" id="{00000000-0008-0000-0A00-0000C0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5" name="AutoShape 1">
          <a:extLst>
            <a:ext uri="{FF2B5EF4-FFF2-40B4-BE49-F238E27FC236}">
              <a16:creationId xmlns:a16="http://schemas.microsoft.com/office/drawing/2014/main" id="{00000000-0008-0000-0A00-0000C1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6" name="AutoShape 1">
          <a:extLst>
            <a:ext uri="{FF2B5EF4-FFF2-40B4-BE49-F238E27FC236}">
              <a16:creationId xmlns:a16="http://schemas.microsoft.com/office/drawing/2014/main" id="{00000000-0008-0000-0A00-0000C2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7" name="AutoShape 1">
          <a:extLst>
            <a:ext uri="{FF2B5EF4-FFF2-40B4-BE49-F238E27FC236}">
              <a16:creationId xmlns:a16="http://schemas.microsoft.com/office/drawing/2014/main" id="{00000000-0008-0000-0A00-0000C3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8" name="AutoShape 1">
          <a:extLst>
            <a:ext uri="{FF2B5EF4-FFF2-40B4-BE49-F238E27FC236}">
              <a16:creationId xmlns:a16="http://schemas.microsoft.com/office/drawing/2014/main" id="{00000000-0008-0000-0A00-0000C4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709" name="AutoShape 1">
          <a:extLst>
            <a:ext uri="{FF2B5EF4-FFF2-40B4-BE49-F238E27FC236}">
              <a16:creationId xmlns:a16="http://schemas.microsoft.com/office/drawing/2014/main" id="{00000000-0008-0000-0A00-0000C502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0" name="AutoShape 1">
          <a:extLst>
            <a:ext uri="{FF2B5EF4-FFF2-40B4-BE49-F238E27FC236}">
              <a16:creationId xmlns:a16="http://schemas.microsoft.com/office/drawing/2014/main" id="{00000000-0008-0000-0A00-0000C6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1" name="AutoShape 1">
          <a:extLst>
            <a:ext uri="{FF2B5EF4-FFF2-40B4-BE49-F238E27FC236}">
              <a16:creationId xmlns:a16="http://schemas.microsoft.com/office/drawing/2014/main" id="{00000000-0008-0000-0A00-0000C7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2" name="AutoShape 1">
          <a:extLst>
            <a:ext uri="{FF2B5EF4-FFF2-40B4-BE49-F238E27FC236}">
              <a16:creationId xmlns:a16="http://schemas.microsoft.com/office/drawing/2014/main" id="{00000000-0008-0000-0A00-0000C8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3" name="AutoShape 1">
          <a:extLst>
            <a:ext uri="{FF2B5EF4-FFF2-40B4-BE49-F238E27FC236}">
              <a16:creationId xmlns:a16="http://schemas.microsoft.com/office/drawing/2014/main" id="{00000000-0008-0000-0A00-0000C9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4" name="AutoShape 1">
          <a:extLst>
            <a:ext uri="{FF2B5EF4-FFF2-40B4-BE49-F238E27FC236}">
              <a16:creationId xmlns:a16="http://schemas.microsoft.com/office/drawing/2014/main" id="{00000000-0008-0000-0A00-0000CA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5" name="AutoShape 1">
          <a:extLst>
            <a:ext uri="{FF2B5EF4-FFF2-40B4-BE49-F238E27FC236}">
              <a16:creationId xmlns:a16="http://schemas.microsoft.com/office/drawing/2014/main" id="{00000000-0008-0000-0A00-0000CB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6" name="AutoShape 1">
          <a:extLst>
            <a:ext uri="{FF2B5EF4-FFF2-40B4-BE49-F238E27FC236}">
              <a16:creationId xmlns:a16="http://schemas.microsoft.com/office/drawing/2014/main" id="{00000000-0008-0000-0A00-0000CC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7" name="AutoShape 1">
          <a:extLst>
            <a:ext uri="{FF2B5EF4-FFF2-40B4-BE49-F238E27FC236}">
              <a16:creationId xmlns:a16="http://schemas.microsoft.com/office/drawing/2014/main" id="{00000000-0008-0000-0A00-0000CD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8" name="AutoShape 1">
          <a:extLst>
            <a:ext uri="{FF2B5EF4-FFF2-40B4-BE49-F238E27FC236}">
              <a16:creationId xmlns:a16="http://schemas.microsoft.com/office/drawing/2014/main" id="{00000000-0008-0000-0A00-0000CE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19" name="AutoShape 1">
          <a:extLst>
            <a:ext uri="{FF2B5EF4-FFF2-40B4-BE49-F238E27FC236}">
              <a16:creationId xmlns:a16="http://schemas.microsoft.com/office/drawing/2014/main" id="{00000000-0008-0000-0A00-0000CF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20" name="AutoShape 1">
          <a:extLst>
            <a:ext uri="{FF2B5EF4-FFF2-40B4-BE49-F238E27FC236}">
              <a16:creationId xmlns:a16="http://schemas.microsoft.com/office/drawing/2014/main" id="{00000000-0008-0000-0A00-0000D0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21" name="AutoShape 1">
          <a:extLst>
            <a:ext uri="{FF2B5EF4-FFF2-40B4-BE49-F238E27FC236}">
              <a16:creationId xmlns:a16="http://schemas.microsoft.com/office/drawing/2014/main" id="{00000000-0008-0000-0A00-0000D1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2" name="AutoShape 1">
          <a:extLst>
            <a:ext uri="{FF2B5EF4-FFF2-40B4-BE49-F238E27FC236}">
              <a16:creationId xmlns:a16="http://schemas.microsoft.com/office/drawing/2014/main" id="{00000000-0008-0000-0A00-0000D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3" name="AutoShape 1">
          <a:extLst>
            <a:ext uri="{FF2B5EF4-FFF2-40B4-BE49-F238E27FC236}">
              <a16:creationId xmlns:a16="http://schemas.microsoft.com/office/drawing/2014/main" id="{00000000-0008-0000-0A00-0000D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4" name="AutoShape 1">
          <a:extLst>
            <a:ext uri="{FF2B5EF4-FFF2-40B4-BE49-F238E27FC236}">
              <a16:creationId xmlns:a16="http://schemas.microsoft.com/office/drawing/2014/main" id="{00000000-0008-0000-0A00-0000D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5" name="AutoShape 1">
          <a:extLst>
            <a:ext uri="{FF2B5EF4-FFF2-40B4-BE49-F238E27FC236}">
              <a16:creationId xmlns:a16="http://schemas.microsoft.com/office/drawing/2014/main" id="{00000000-0008-0000-0A00-0000D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6" name="AutoShape 1">
          <a:extLst>
            <a:ext uri="{FF2B5EF4-FFF2-40B4-BE49-F238E27FC236}">
              <a16:creationId xmlns:a16="http://schemas.microsoft.com/office/drawing/2014/main" id="{00000000-0008-0000-0A00-0000D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7" name="AutoShape 1">
          <a:extLst>
            <a:ext uri="{FF2B5EF4-FFF2-40B4-BE49-F238E27FC236}">
              <a16:creationId xmlns:a16="http://schemas.microsoft.com/office/drawing/2014/main" id="{00000000-0008-0000-0A00-0000D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8" name="AutoShape 1">
          <a:extLst>
            <a:ext uri="{FF2B5EF4-FFF2-40B4-BE49-F238E27FC236}">
              <a16:creationId xmlns:a16="http://schemas.microsoft.com/office/drawing/2014/main" id="{00000000-0008-0000-0A00-0000D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29" name="AutoShape 1">
          <a:extLst>
            <a:ext uri="{FF2B5EF4-FFF2-40B4-BE49-F238E27FC236}">
              <a16:creationId xmlns:a16="http://schemas.microsoft.com/office/drawing/2014/main" id="{00000000-0008-0000-0A00-0000D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0" name="AutoShape 1">
          <a:extLst>
            <a:ext uri="{FF2B5EF4-FFF2-40B4-BE49-F238E27FC236}">
              <a16:creationId xmlns:a16="http://schemas.microsoft.com/office/drawing/2014/main" id="{00000000-0008-0000-0A00-0000D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1" name="AutoShape 1">
          <a:extLst>
            <a:ext uri="{FF2B5EF4-FFF2-40B4-BE49-F238E27FC236}">
              <a16:creationId xmlns:a16="http://schemas.microsoft.com/office/drawing/2014/main" id="{00000000-0008-0000-0A00-0000D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2" name="AutoShape 1">
          <a:extLst>
            <a:ext uri="{FF2B5EF4-FFF2-40B4-BE49-F238E27FC236}">
              <a16:creationId xmlns:a16="http://schemas.microsoft.com/office/drawing/2014/main" id="{00000000-0008-0000-0A00-0000D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3" name="AutoShape 1">
          <a:extLst>
            <a:ext uri="{FF2B5EF4-FFF2-40B4-BE49-F238E27FC236}">
              <a16:creationId xmlns:a16="http://schemas.microsoft.com/office/drawing/2014/main" id="{00000000-0008-0000-0A00-0000D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4" name="AutoShape 1">
          <a:extLst>
            <a:ext uri="{FF2B5EF4-FFF2-40B4-BE49-F238E27FC236}">
              <a16:creationId xmlns:a16="http://schemas.microsoft.com/office/drawing/2014/main" id="{00000000-0008-0000-0A00-0000D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5" name="AutoShape 1">
          <a:extLst>
            <a:ext uri="{FF2B5EF4-FFF2-40B4-BE49-F238E27FC236}">
              <a16:creationId xmlns:a16="http://schemas.microsoft.com/office/drawing/2014/main" id="{00000000-0008-0000-0A00-0000D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6" name="AutoShape 1">
          <a:extLst>
            <a:ext uri="{FF2B5EF4-FFF2-40B4-BE49-F238E27FC236}">
              <a16:creationId xmlns:a16="http://schemas.microsoft.com/office/drawing/2014/main" id="{00000000-0008-0000-0A00-0000E0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7" name="AutoShape 1">
          <a:extLst>
            <a:ext uri="{FF2B5EF4-FFF2-40B4-BE49-F238E27FC236}">
              <a16:creationId xmlns:a16="http://schemas.microsoft.com/office/drawing/2014/main" id="{00000000-0008-0000-0A00-0000E1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8" name="AutoShape 1">
          <a:extLst>
            <a:ext uri="{FF2B5EF4-FFF2-40B4-BE49-F238E27FC236}">
              <a16:creationId xmlns:a16="http://schemas.microsoft.com/office/drawing/2014/main" id="{00000000-0008-0000-0A00-0000E2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39" name="AutoShape 1">
          <a:extLst>
            <a:ext uri="{FF2B5EF4-FFF2-40B4-BE49-F238E27FC236}">
              <a16:creationId xmlns:a16="http://schemas.microsoft.com/office/drawing/2014/main" id="{00000000-0008-0000-0A00-0000E3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0" name="AutoShape 1">
          <a:extLst>
            <a:ext uri="{FF2B5EF4-FFF2-40B4-BE49-F238E27FC236}">
              <a16:creationId xmlns:a16="http://schemas.microsoft.com/office/drawing/2014/main" id="{00000000-0008-0000-0A00-0000E4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1" name="AutoShape 1">
          <a:extLst>
            <a:ext uri="{FF2B5EF4-FFF2-40B4-BE49-F238E27FC236}">
              <a16:creationId xmlns:a16="http://schemas.microsoft.com/office/drawing/2014/main" id="{00000000-0008-0000-0A00-0000E5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2" name="AutoShape 1">
          <a:extLst>
            <a:ext uri="{FF2B5EF4-FFF2-40B4-BE49-F238E27FC236}">
              <a16:creationId xmlns:a16="http://schemas.microsoft.com/office/drawing/2014/main" id="{00000000-0008-0000-0A00-0000E6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3" name="AutoShape 1">
          <a:extLst>
            <a:ext uri="{FF2B5EF4-FFF2-40B4-BE49-F238E27FC236}">
              <a16:creationId xmlns:a16="http://schemas.microsoft.com/office/drawing/2014/main" id="{00000000-0008-0000-0A00-0000E7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4" name="AutoShape 1">
          <a:extLst>
            <a:ext uri="{FF2B5EF4-FFF2-40B4-BE49-F238E27FC236}">
              <a16:creationId xmlns:a16="http://schemas.microsoft.com/office/drawing/2014/main" id="{00000000-0008-0000-0A00-0000E8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5" name="AutoShape 1">
          <a:extLst>
            <a:ext uri="{FF2B5EF4-FFF2-40B4-BE49-F238E27FC236}">
              <a16:creationId xmlns:a16="http://schemas.microsoft.com/office/drawing/2014/main" id="{00000000-0008-0000-0A00-0000E9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6" name="AutoShape 1">
          <a:extLst>
            <a:ext uri="{FF2B5EF4-FFF2-40B4-BE49-F238E27FC236}">
              <a16:creationId xmlns:a16="http://schemas.microsoft.com/office/drawing/2014/main" id="{00000000-0008-0000-0A00-0000EA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7" name="AutoShape 1">
          <a:extLst>
            <a:ext uri="{FF2B5EF4-FFF2-40B4-BE49-F238E27FC236}">
              <a16:creationId xmlns:a16="http://schemas.microsoft.com/office/drawing/2014/main" id="{00000000-0008-0000-0A00-0000EB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8" name="AutoShape 1">
          <a:extLst>
            <a:ext uri="{FF2B5EF4-FFF2-40B4-BE49-F238E27FC236}">
              <a16:creationId xmlns:a16="http://schemas.microsoft.com/office/drawing/2014/main" id="{00000000-0008-0000-0A00-0000EC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49" name="AutoShape 1">
          <a:extLst>
            <a:ext uri="{FF2B5EF4-FFF2-40B4-BE49-F238E27FC236}">
              <a16:creationId xmlns:a16="http://schemas.microsoft.com/office/drawing/2014/main" id="{00000000-0008-0000-0A00-0000ED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50" name="AutoShape 1">
          <a:extLst>
            <a:ext uri="{FF2B5EF4-FFF2-40B4-BE49-F238E27FC236}">
              <a16:creationId xmlns:a16="http://schemas.microsoft.com/office/drawing/2014/main" id="{00000000-0008-0000-0A00-0000EE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751" name="AutoShape 1">
          <a:extLst>
            <a:ext uri="{FF2B5EF4-FFF2-40B4-BE49-F238E27FC236}">
              <a16:creationId xmlns:a16="http://schemas.microsoft.com/office/drawing/2014/main" id="{00000000-0008-0000-0A00-0000EF02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2" name="AutoShape 1">
          <a:extLst>
            <a:ext uri="{FF2B5EF4-FFF2-40B4-BE49-F238E27FC236}">
              <a16:creationId xmlns:a16="http://schemas.microsoft.com/office/drawing/2014/main" id="{00000000-0008-0000-0A00-0000F0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3" name="AutoShape 1">
          <a:extLst>
            <a:ext uri="{FF2B5EF4-FFF2-40B4-BE49-F238E27FC236}">
              <a16:creationId xmlns:a16="http://schemas.microsoft.com/office/drawing/2014/main" id="{00000000-0008-0000-0A00-0000F1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4" name="AutoShape 1">
          <a:extLst>
            <a:ext uri="{FF2B5EF4-FFF2-40B4-BE49-F238E27FC236}">
              <a16:creationId xmlns:a16="http://schemas.microsoft.com/office/drawing/2014/main" id="{00000000-0008-0000-0A00-0000F2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5" name="AutoShape 1">
          <a:extLst>
            <a:ext uri="{FF2B5EF4-FFF2-40B4-BE49-F238E27FC236}">
              <a16:creationId xmlns:a16="http://schemas.microsoft.com/office/drawing/2014/main" id="{00000000-0008-0000-0A00-0000F3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6" name="AutoShape 1">
          <a:extLst>
            <a:ext uri="{FF2B5EF4-FFF2-40B4-BE49-F238E27FC236}">
              <a16:creationId xmlns:a16="http://schemas.microsoft.com/office/drawing/2014/main" id="{00000000-0008-0000-0A00-0000F4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7" name="AutoShape 1">
          <a:extLst>
            <a:ext uri="{FF2B5EF4-FFF2-40B4-BE49-F238E27FC236}">
              <a16:creationId xmlns:a16="http://schemas.microsoft.com/office/drawing/2014/main" id="{00000000-0008-0000-0A00-0000F5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8" name="AutoShape 1">
          <a:extLst>
            <a:ext uri="{FF2B5EF4-FFF2-40B4-BE49-F238E27FC236}">
              <a16:creationId xmlns:a16="http://schemas.microsoft.com/office/drawing/2014/main" id="{00000000-0008-0000-0A00-0000F6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59" name="AutoShape 1">
          <a:extLst>
            <a:ext uri="{FF2B5EF4-FFF2-40B4-BE49-F238E27FC236}">
              <a16:creationId xmlns:a16="http://schemas.microsoft.com/office/drawing/2014/main" id="{00000000-0008-0000-0A00-0000F7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0" name="AutoShape 1">
          <a:extLst>
            <a:ext uri="{FF2B5EF4-FFF2-40B4-BE49-F238E27FC236}">
              <a16:creationId xmlns:a16="http://schemas.microsoft.com/office/drawing/2014/main" id="{00000000-0008-0000-0A00-0000F8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1" name="AutoShape 1">
          <a:extLst>
            <a:ext uri="{FF2B5EF4-FFF2-40B4-BE49-F238E27FC236}">
              <a16:creationId xmlns:a16="http://schemas.microsoft.com/office/drawing/2014/main" id="{00000000-0008-0000-0A00-0000F9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2" name="AutoShape 1">
          <a:extLst>
            <a:ext uri="{FF2B5EF4-FFF2-40B4-BE49-F238E27FC236}">
              <a16:creationId xmlns:a16="http://schemas.microsoft.com/office/drawing/2014/main" id="{00000000-0008-0000-0A00-0000FA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63" name="AutoShape 1">
          <a:extLst>
            <a:ext uri="{FF2B5EF4-FFF2-40B4-BE49-F238E27FC236}">
              <a16:creationId xmlns:a16="http://schemas.microsoft.com/office/drawing/2014/main" id="{00000000-0008-0000-0A00-0000FB02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4" name="AutoShape 1">
          <a:extLst>
            <a:ext uri="{FF2B5EF4-FFF2-40B4-BE49-F238E27FC236}">
              <a16:creationId xmlns:a16="http://schemas.microsoft.com/office/drawing/2014/main" id="{00000000-0008-0000-0A00-0000FC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5" name="AutoShape 1">
          <a:extLst>
            <a:ext uri="{FF2B5EF4-FFF2-40B4-BE49-F238E27FC236}">
              <a16:creationId xmlns:a16="http://schemas.microsoft.com/office/drawing/2014/main" id="{00000000-0008-0000-0A00-0000FD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6" name="AutoShape 1">
          <a:extLst>
            <a:ext uri="{FF2B5EF4-FFF2-40B4-BE49-F238E27FC236}">
              <a16:creationId xmlns:a16="http://schemas.microsoft.com/office/drawing/2014/main" id="{00000000-0008-0000-0A00-0000FE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7" name="AutoShape 1">
          <a:extLst>
            <a:ext uri="{FF2B5EF4-FFF2-40B4-BE49-F238E27FC236}">
              <a16:creationId xmlns:a16="http://schemas.microsoft.com/office/drawing/2014/main" id="{00000000-0008-0000-0A00-0000FF02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8" name="AutoShape 1">
          <a:extLst>
            <a:ext uri="{FF2B5EF4-FFF2-40B4-BE49-F238E27FC236}">
              <a16:creationId xmlns:a16="http://schemas.microsoft.com/office/drawing/2014/main" id="{00000000-0008-0000-0A00-000000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69" name="AutoShape 1">
          <a:extLst>
            <a:ext uri="{FF2B5EF4-FFF2-40B4-BE49-F238E27FC236}">
              <a16:creationId xmlns:a16="http://schemas.microsoft.com/office/drawing/2014/main" id="{00000000-0008-0000-0A00-000001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0" name="AutoShape 1">
          <a:extLst>
            <a:ext uri="{FF2B5EF4-FFF2-40B4-BE49-F238E27FC236}">
              <a16:creationId xmlns:a16="http://schemas.microsoft.com/office/drawing/2014/main" id="{00000000-0008-0000-0A00-000002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1" name="AutoShape 1">
          <a:extLst>
            <a:ext uri="{FF2B5EF4-FFF2-40B4-BE49-F238E27FC236}">
              <a16:creationId xmlns:a16="http://schemas.microsoft.com/office/drawing/2014/main" id="{00000000-0008-0000-0A00-000003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2" name="AutoShape 1">
          <a:extLst>
            <a:ext uri="{FF2B5EF4-FFF2-40B4-BE49-F238E27FC236}">
              <a16:creationId xmlns:a16="http://schemas.microsoft.com/office/drawing/2014/main" id="{00000000-0008-0000-0A00-000004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3" name="AutoShape 1">
          <a:extLst>
            <a:ext uri="{FF2B5EF4-FFF2-40B4-BE49-F238E27FC236}">
              <a16:creationId xmlns:a16="http://schemas.microsoft.com/office/drawing/2014/main" id="{00000000-0008-0000-0A00-000005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4" name="AutoShape 1">
          <a:extLst>
            <a:ext uri="{FF2B5EF4-FFF2-40B4-BE49-F238E27FC236}">
              <a16:creationId xmlns:a16="http://schemas.microsoft.com/office/drawing/2014/main" id="{00000000-0008-0000-0A00-000006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5" name="AutoShape 1">
          <a:extLst>
            <a:ext uri="{FF2B5EF4-FFF2-40B4-BE49-F238E27FC236}">
              <a16:creationId xmlns:a16="http://schemas.microsoft.com/office/drawing/2014/main" id="{00000000-0008-0000-0A00-000007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6" name="AutoShape 1">
          <a:extLst>
            <a:ext uri="{FF2B5EF4-FFF2-40B4-BE49-F238E27FC236}">
              <a16:creationId xmlns:a16="http://schemas.microsoft.com/office/drawing/2014/main" id="{00000000-0008-0000-0A00-000008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7" name="AutoShape 1">
          <a:extLst>
            <a:ext uri="{FF2B5EF4-FFF2-40B4-BE49-F238E27FC236}">
              <a16:creationId xmlns:a16="http://schemas.microsoft.com/office/drawing/2014/main" id="{00000000-0008-0000-0A00-000009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8" name="AutoShape 1">
          <a:extLst>
            <a:ext uri="{FF2B5EF4-FFF2-40B4-BE49-F238E27FC236}">
              <a16:creationId xmlns:a16="http://schemas.microsoft.com/office/drawing/2014/main" id="{00000000-0008-0000-0A00-00000A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79" name="AutoShape 1">
          <a:extLst>
            <a:ext uri="{FF2B5EF4-FFF2-40B4-BE49-F238E27FC236}">
              <a16:creationId xmlns:a16="http://schemas.microsoft.com/office/drawing/2014/main" id="{00000000-0008-0000-0A00-00000B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0" name="AutoShape 1">
          <a:extLst>
            <a:ext uri="{FF2B5EF4-FFF2-40B4-BE49-F238E27FC236}">
              <a16:creationId xmlns:a16="http://schemas.microsoft.com/office/drawing/2014/main" id="{00000000-0008-0000-0A00-00000C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1" name="AutoShape 1">
          <a:extLst>
            <a:ext uri="{FF2B5EF4-FFF2-40B4-BE49-F238E27FC236}">
              <a16:creationId xmlns:a16="http://schemas.microsoft.com/office/drawing/2014/main" id="{00000000-0008-0000-0A00-00000D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2" name="AutoShape 1">
          <a:extLst>
            <a:ext uri="{FF2B5EF4-FFF2-40B4-BE49-F238E27FC236}">
              <a16:creationId xmlns:a16="http://schemas.microsoft.com/office/drawing/2014/main" id="{00000000-0008-0000-0A00-00000E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3" name="AutoShape 1">
          <a:extLst>
            <a:ext uri="{FF2B5EF4-FFF2-40B4-BE49-F238E27FC236}">
              <a16:creationId xmlns:a16="http://schemas.microsoft.com/office/drawing/2014/main" id="{00000000-0008-0000-0A00-00000F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4" name="AutoShape 1">
          <a:extLst>
            <a:ext uri="{FF2B5EF4-FFF2-40B4-BE49-F238E27FC236}">
              <a16:creationId xmlns:a16="http://schemas.microsoft.com/office/drawing/2014/main" id="{00000000-0008-0000-0A00-000010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5" name="AutoShape 1">
          <a:extLst>
            <a:ext uri="{FF2B5EF4-FFF2-40B4-BE49-F238E27FC236}">
              <a16:creationId xmlns:a16="http://schemas.microsoft.com/office/drawing/2014/main" id="{00000000-0008-0000-0A00-000011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6" name="AutoShape 1">
          <a:extLst>
            <a:ext uri="{FF2B5EF4-FFF2-40B4-BE49-F238E27FC236}">
              <a16:creationId xmlns:a16="http://schemas.microsoft.com/office/drawing/2014/main" id="{00000000-0008-0000-0A00-000012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7" name="AutoShape 1">
          <a:extLst>
            <a:ext uri="{FF2B5EF4-FFF2-40B4-BE49-F238E27FC236}">
              <a16:creationId xmlns:a16="http://schemas.microsoft.com/office/drawing/2014/main" id="{00000000-0008-0000-0A00-000013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8" name="AutoShape 1">
          <a:extLst>
            <a:ext uri="{FF2B5EF4-FFF2-40B4-BE49-F238E27FC236}">
              <a16:creationId xmlns:a16="http://schemas.microsoft.com/office/drawing/2014/main" id="{00000000-0008-0000-0A00-000014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89" name="AutoShape 1">
          <a:extLst>
            <a:ext uri="{FF2B5EF4-FFF2-40B4-BE49-F238E27FC236}">
              <a16:creationId xmlns:a16="http://schemas.microsoft.com/office/drawing/2014/main" id="{00000000-0008-0000-0A00-000015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0" name="AutoShape 1">
          <a:extLst>
            <a:ext uri="{FF2B5EF4-FFF2-40B4-BE49-F238E27FC236}">
              <a16:creationId xmlns:a16="http://schemas.microsoft.com/office/drawing/2014/main" id="{00000000-0008-0000-0A00-000016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1" name="AutoShape 1">
          <a:extLst>
            <a:ext uri="{FF2B5EF4-FFF2-40B4-BE49-F238E27FC236}">
              <a16:creationId xmlns:a16="http://schemas.microsoft.com/office/drawing/2014/main" id="{00000000-0008-0000-0A00-000017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2" name="AutoShape 1">
          <a:extLst>
            <a:ext uri="{FF2B5EF4-FFF2-40B4-BE49-F238E27FC236}">
              <a16:creationId xmlns:a16="http://schemas.microsoft.com/office/drawing/2014/main" id="{00000000-0008-0000-0A00-000018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793" name="AutoShape 1">
          <a:extLst>
            <a:ext uri="{FF2B5EF4-FFF2-40B4-BE49-F238E27FC236}">
              <a16:creationId xmlns:a16="http://schemas.microsoft.com/office/drawing/2014/main" id="{00000000-0008-0000-0A00-000019030000}"/>
            </a:ext>
          </a:extLst>
        </xdr:cNvPr>
        <xdr:cNvSpPr>
          <a:spLocks noChangeAspect="1" noChangeArrowheads="1"/>
        </xdr:cNvSpPr>
      </xdr:nvSpPr>
      <xdr:spPr>
        <a:xfrm>
          <a:off x="43719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4" name="AutoShape 1">
          <a:extLst>
            <a:ext uri="{FF2B5EF4-FFF2-40B4-BE49-F238E27FC236}">
              <a16:creationId xmlns:a16="http://schemas.microsoft.com/office/drawing/2014/main" id="{00000000-0008-0000-0A00-00001A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5" name="AutoShape 1">
          <a:extLst>
            <a:ext uri="{FF2B5EF4-FFF2-40B4-BE49-F238E27FC236}">
              <a16:creationId xmlns:a16="http://schemas.microsoft.com/office/drawing/2014/main" id="{00000000-0008-0000-0A00-00001B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6" name="AutoShape 1">
          <a:extLst>
            <a:ext uri="{FF2B5EF4-FFF2-40B4-BE49-F238E27FC236}">
              <a16:creationId xmlns:a16="http://schemas.microsoft.com/office/drawing/2014/main" id="{00000000-0008-0000-0A00-00001C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7" name="AutoShape 1">
          <a:extLst>
            <a:ext uri="{FF2B5EF4-FFF2-40B4-BE49-F238E27FC236}">
              <a16:creationId xmlns:a16="http://schemas.microsoft.com/office/drawing/2014/main" id="{00000000-0008-0000-0A00-00001D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8" name="AutoShape 1">
          <a:extLst>
            <a:ext uri="{FF2B5EF4-FFF2-40B4-BE49-F238E27FC236}">
              <a16:creationId xmlns:a16="http://schemas.microsoft.com/office/drawing/2014/main" id="{00000000-0008-0000-0A00-00001E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799" name="AutoShape 1">
          <a:extLst>
            <a:ext uri="{FF2B5EF4-FFF2-40B4-BE49-F238E27FC236}">
              <a16:creationId xmlns:a16="http://schemas.microsoft.com/office/drawing/2014/main" id="{00000000-0008-0000-0A00-00001F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0" name="AutoShape 1">
          <a:extLst>
            <a:ext uri="{FF2B5EF4-FFF2-40B4-BE49-F238E27FC236}">
              <a16:creationId xmlns:a16="http://schemas.microsoft.com/office/drawing/2014/main" id="{00000000-0008-0000-0A00-000020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1" name="AutoShape 1">
          <a:extLst>
            <a:ext uri="{FF2B5EF4-FFF2-40B4-BE49-F238E27FC236}">
              <a16:creationId xmlns:a16="http://schemas.microsoft.com/office/drawing/2014/main" id="{00000000-0008-0000-0A00-000021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2" name="AutoShape 1">
          <a:extLst>
            <a:ext uri="{FF2B5EF4-FFF2-40B4-BE49-F238E27FC236}">
              <a16:creationId xmlns:a16="http://schemas.microsoft.com/office/drawing/2014/main" id="{00000000-0008-0000-0A00-000022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3" name="AutoShape 1">
          <a:extLst>
            <a:ext uri="{FF2B5EF4-FFF2-40B4-BE49-F238E27FC236}">
              <a16:creationId xmlns:a16="http://schemas.microsoft.com/office/drawing/2014/main" id="{00000000-0008-0000-0A00-000023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4" name="AutoShape 1">
          <a:extLst>
            <a:ext uri="{FF2B5EF4-FFF2-40B4-BE49-F238E27FC236}">
              <a16:creationId xmlns:a16="http://schemas.microsoft.com/office/drawing/2014/main" id="{00000000-0008-0000-0A00-000024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05" name="AutoShape 1">
          <a:extLst>
            <a:ext uri="{FF2B5EF4-FFF2-40B4-BE49-F238E27FC236}">
              <a16:creationId xmlns:a16="http://schemas.microsoft.com/office/drawing/2014/main" id="{00000000-0008-0000-0A00-000025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6" name="AutoShape 1">
          <a:extLst>
            <a:ext uri="{FF2B5EF4-FFF2-40B4-BE49-F238E27FC236}">
              <a16:creationId xmlns:a16="http://schemas.microsoft.com/office/drawing/2014/main" id="{00000000-0008-0000-0A00-00002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7" name="AutoShape 1">
          <a:extLst>
            <a:ext uri="{FF2B5EF4-FFF2-40B4-BE49-F238E27FC236}">
              <a16:creationId xmlns:a16="http://schemas.microsoft.com/office/drawing/2014/main" id="{00000000-0008-0000-0A00-00002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8" name="AutoShape 1">
          <a:extLst>
            <a:ext uri="{FF2B5EF4-FFF2-40B4-BE49-F238E27FC236}">
              <a16:creationId xmlns:a16="http://schemas.microsoft.com/office/drawing/2014/main" id="{00000000-0008-0000-0A00-00002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09" name="AutoShape 1">
          <a:extLst>
            <a:ext uri="{FF2B5EF4-FFF2-40B4-BE49-F238E27FC236}">
              <a16:creationId xmlns:a16="http://schemas.microsoft.com/office/drawing/2014/main" id="{00000000-0008-0000-0A00-00002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0" name="AutoShape 1">
          <a:extLst>
            <a:ext uri="{FF2B5EF4-FFF2-40B4-BE49-F238E27FC236}">
              <a16:creationId xmlns:a16="http://schemas.microsoft.com/office/drawing/2014/main" id="{00000000-0008-0000-0A00-00002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1" name="AutoShape 1">
          <a:extLst>
            <a:ext uri="{FF2B5EF4-FFF2-40B4-BE49-F238E27FC236}">
              <a16:creationId xmlns:a16="http://schemas.microsoft.com/office/drawing/2014/main" id="{00000000-0008-0000-0A00-00002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2" name="AutoShape 1">
          <a:extLst>
            <a:ext uri="{FF2B5EF4-FFF2-40B4-BE49-F238E27FC236}">
              <a16:creationId xmlns:a16="http://schemas.microsoft.com/office/drawing/2014/main" id="{00000000-0008-0000-0A00-00002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3" name="AutoShape 1">
          <a:extLst>
            <a:ext uri="{FF2B5EF4-FFF2-40B4-BE49-F238E27FC236}">
              <a16:creationId xmlns:a16="http://schemas.microsoft.com/office/drawing/2014/main" id="{00000000-0008-0000-0A00-00002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4" name="AutoShape 1">
          <a:extLst>
            <a:ext uri="{FF2B5EF4-FFF2-40B4-BE49-F238E27FC236}">
              <a16:creationId xmlns:a16="http://schemas.microsoft.com/office/drawing/2014/main" id="{00000000-0008-0000-0A00-00002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5" name="AutoShape 1">
          <a:extLst>
            <a:ext uri="{FF2B5EF4-FFF2-40B4-BE49-F238E27FC236}">
              <a16:creationId xmlns:a16="http://schemas.microsoft.com/office/drawing/2014/main" id="{00000000-0008-0000-0A00-00002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6" name="AutoShape 1">
          <a:extLst>
            <a:ext uri="{FF2B5EF4-FFF2-40B4-BE49-F238E27FC236}">
              <a16:creationId xmlns:a16="http://schemas.microsoft.com/office/drawing/2014/main" id="{00000000-0008-0000-0A00-00003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7" name="AutoShape 1">
          <a:extLst>
            <a:ext uri="{FF2B5EF4-FFF2-40B4-BE49-F238E27FC236}">
              <a16:creationId xmlns:a16="http://schemas.microsoft.com/office/drawing/2014/main" id="{00000000-0008-0000-0A00-00003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8" name="AutoShape 1">
          <a:extLst>
            <a:ext uri="{FF2B5EF4-FFF2-40B4-BE49-F238E27FC236}">
              <a16:creationId xmlns:a16="http://schemas.microsoft.com/office/drawing/2014/main" id="{00000000-0008-0000-0A00-00003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19" name="AutoShape 1">
          <a:extLst>
            <a:ext uri="{FF2B5EF4-FFF2-40B4-BE49-F238E27FC236}">
              <a16:creationId xmlns:a16="http://schemas.microsoft.com/office/drawing/2014/main" id="{00000000-0008-0000-0A00-00003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0" name="AutoShape 1">
          <a:extLst>
            <a:ext uri="{FF2B5EF4-FFF2-40B4-BE49-F238E27FC236}">
              <a16:creationId xmlns:a16="http://schemas.microsoft.com/office/drawing/2014/main" id="{00000000-0008-0000-0A00-000034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1" name="AutoShape 1">
          <a:extLst>
            <a:ext uri="{FF2B5EF4-FFF2-40B4-BE49-F238E27FC236}">
              <a16:creationId xmlns:a16="http://schemas.microsoft.com/office/drawing/2014/main" id="{00000000-0008-0000-0A00-00003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2" name="AutoShape 1">
          <a:extLst>
            <a:ext uri="{FF2B5EF4-FFF2-40B4-BE49-F238E27FC236}">
              <a16:creationId xmlns:a16="http://schemas.microsoft.com/office/drawing/2014/main" id="{00000000-0008-0000-0A00-00003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3" name="AutoShape 1">
          <a:extLst>
            <a:ext uri="{FF2B5EF4-FFF2-40B4-BE49-F238E27FC236}">
              <a16:creationId xmlns:a16="http://schemas.microsoft.com/office/drawing/2014/main" id="{00000000-0008-0000-0A00-00003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4" name="AutoShape 1">
          <a:extLst>
            <a:ext uri="{FF2B5EF4-FFF2-40B4-BE49-F238E27FC236}">
              <a16:creationId xmlns:a16="http://schemas.microsoft.com/office/drawing/2014/main" id="{00000000-0008-0000-0A00-00003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5" name="AutoShape 1">
          <a:extLst>
            <a:ext uri="{FF2B5EF4-FFF2-40B4-BE49-F238E27FC236}">
              <a16:creationId xmlns:a16="http://schemas.microsoft.com/office/drawing/2014/main" id="{00000000-0008-0000-0A00-00003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6" name="AutoShape 1">
          <a:extLst>
            <a:ext uri="{FF2B5EF4-FFF2-40B4-BE49-F238E27FC236}">
              <a16:creationId xmlns:a16="http://schemas.microsoft.com/office/drawing/2014/main" id="{00000000-0008-0000-0A00-00003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7" name="AutoShape 1">
          <a:extLst>
            <a:ext uri="{FF2B5EF4-FFF2-40B4-BE49-F238E27FC236}">
              <a16:creationId xmlns:a16="http://schemas.microsoft.com/office/drawing/2014/main" id="{00000000-0008-0000-0A00-00003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8" name="AutoShape 1">
          <a:extLst>
            <a:ext uri="{FF2B5EF4-FFF2-40B4-BE49-F238E27FC236}">
              <a16:creationId xmlns:a16="http://schemas.microsoft.com/office/drawing/2014/main" id="{00000000-0008-0000-0A00-00003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29" name="AutoShape 1">
          <a:extLst>
            <a:ext uri="{FF2B5EF4-FFF2-40B4-BE49-F238E27FC236}">
              <a16:creationId xmlns:a16="http://schemas.microsoft.com/office/drawing/2014/main" id="{00000000-0008-0000-0A00-00003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0" name="AutoShape 1">
          <a:extLst>
            <a:ext uri="{FF2B5EF4-FFF2-40B4-BE49-F238E27FC236}">
              <a16:creationId xmlns:a16="http://schemas.microsoft.com/office/drawing/2014/main" id="{00000000-0008-0000-0A00-00003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1" name="AutoShape 1">
          <a:extLst>
            <a:ext uri="{FF2B5EF4-FFF2-40B4-BE49-F238E27FC236}">
              <a16:creationId xmlns:a16="http://schemas.microsoft.com/office/drawing/2014/main" id="{00000000-0008-0000-0A00-00003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2" name="AutoShape 1">
          <a:extLst>
            <a:ext uri="{FF2B5EF4-FFF2-40B4-BE49-F238E27FC236}">
              <a16:creationId xmlns:a16="http://schemas.microsoft.com/office/drawing/2014/main" id="{00000000-0008-0000-0A00-00004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3" name="AutoShape 1">
          <a:extLst>
            <a:ext uri="{FF2B5EF4-FFF2-40B4-BE49-F238E27FC236}">
              <a16:creationId xmlns:a16="http://schemas.microsoft.com/office/drawing/2014/main" id="{00000000-0008-0000-0A00-00004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4" name="AutoShape 1">
          <a:extLst>
            <a:ext uri="{FF2B5EF4-FFF2-40B4-BE49-F238E27FC236}">
              <a16:creationId xmlns:a16="http://schemas.microsoft.com/office/drawing/2014/main" id="{00000000-0008-0000-0A00-00004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835" name="AutoShape 1">
          <a:extLst>
            <a:ext uri="{FF2B5EF4-FFF2-40B4-BE49-F238E27FC236}">
              <a16:creationId xmlns:a16="http://schemas.microsoft.com/office/drawing/2014/main" id="{00000000-0008-0000-0A00-00004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6" name="AutoShape 1">
          <a:extLst>
            <a:ext uri="{FF2B5EF4-FFF2-40B4-BE49-F238E27FC236}">
              <a16:creationId xmlns:a16="http://schemas.microsoft.com/office/drawing/2014/main" id="{00000000-0008-0000-0A00-000044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7" name="AutoShape 1">
          <a:extLst>
            <a:ext uri="{FF2B5EF4-FFF2-40B4-BE49-F238E27FC236}">
              <a16:creationId xmlns:a16="http://schemas.microsoft.com/office/drawing/2014/main" id="{00000000-0008-0000-0A00-000045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8" name="AutoShape 1">
          <a:extLst>
            <a:ext uri="{FF2B5EF4-FFF2-40B4-BE49-F238E27FC236}">
              <a16:creationId xmlns:a16="http://schemas.microsoft.com/office/drawing/2014/main" id="{00000000-0008-0000-0A00-000046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39" name="AutoShape 1">
          <a:extLst>
            <a:ext uri="{FF2B5EF4-FFF2-40B4-BE49-F238E27FC236}">
              <a16:creationId xmlns:a16="http://schemas.microsoft.com/office/drawing/2014/main" id="{00000000-0008-0000-0A00-000047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0" name="AutoShape 1">
          <a:extLst>
            <a:ext uri="{FF2B5EF4-FFF2-40B4-BE49-F238E27FC236}">
              <a16:creationId xmlns:a16="http://schemas.microsoft.com/office/drawing/2014/main" id="{00000000-0008-0000-0A00-000048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1" name="AutoShape 1">
          <a:extLst>
            <a:ext uri="{FF2B5EF4-FFF2-40B4-BE49-F238E27FC236}">
              <a16:creationId xmlns:a16="http://schemas.microsoft.com/office/drawing/2014/main" id="{00000000-0008-0000-0A00-000049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2" name="AutoShape 1">
          <a:extLst>
            <a:ext uri="{FF2B5EF4-FFF2-40B4-BE49-F238E27FC236}">
              <a16:creationId xmlns:a16="http://schemas.microsoft.com/office/drawing/2014/main" id="{00000000-0008-0000-0A00-00004A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3" name="AutoShape 1">
          <a:extLst>
            <a:ext uri="{FF2B5EF4-FFF2-40B4-BE49-F238E27FC236}">
              <a16:creationId xmlns:a16="http://schemas.microsoft.com/office/drawing/2014/main" id="{00000000-0008-0000-0A00-00004B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4" name="AutoShape 1">
          <a:extLst>
            <a:ext uri="{FF2B5EF4-FFF2-40B4-BE49-F238E27FC236}">
              <a16:creationId xmlns:a16="http://schemas.microsoft.com/office/drawing/2014/main" id="{00000000-0008-0000-0A00-00004C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5" name="AutoShape 1">
          <a:extLst>
            <a:ext uri="{FF2B5EF4-FFF2-40B4-BE49-F238E27FC236}">
              <a16:creationId xmlns:a16="http://schemas.microsoft.com/office/drawing/2014/main" id="{00000000-0008-0000-0A00-00004D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6" name="AutoShape 1">
          <a:extLst>
            <a:ext uri="{FF2B5EF4-FFF2-40B4-BE49-F238E27FC236}">
              <a16:creationId xmlns:a16="http://schemas.microsoft.com/office/drawing/2014/main" id="{00000000-0008-0000-0A00-00004E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297657" cy="323850"/>
    <xdr:sp macro="" textlink="">
      <xdr:nvSpPr>
        <xdr:cNvPr id="847" name="AutoShape 1">
          <a:extLst>
            <a:ext uri="{FF2B5EF4-FFF2-40B4-BE49-F238E27FC236}">
              <a16:creationId xmlns:a16="http://schemas.microsoft.com/office/drawing/2014/main" id="{00000000-0008-0000-0A00-00004F030000}"/>
            </a:ext>
          </a:extLst>
        </xdr:cNvPr>
        <xdr:cNvSpPr>
          <a:spLocks noChangeAspect="1" noChangeArrowheads="1"/>
        </xdr:cNvSpPr>
      </xdr:nvSpPr>
      <xdr:spPr>
        <a:xfrm>
          <a:off x="43719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48" name="AutoShape 1">
          <a:extLst>
            <a:ext uri="{FF2B5EF4-FFF2-40B4-BE49-F238E27FC236}">
              <a16:creationId xmlns:a16="http://schemas.microsoft.com/office/drawing/2014/main" id="{00000000-0008-0000-0A00-000050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49" name="AutoShape 1">
          <a:extLst>
            <a:ext uri="{FF2B5EF4-FFF2-40B4-BE49-F238E27FC236}">
              <a16:creationId xmlns:a16="http://schemas.microsoft.com/office/drawing/2014/main" id="{00000000-0008-0000-0A00-000051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0" name="AutoShape 1">
          <a:extLst>
            <a:ext uri="{FF2B5EF4-FFF2-40B4-BE49-F238E27FC236}">
              <a16:creationId xmlns:a16="http://schemas.microsoft.com/office/drawing/2014/main" id="{00000000-0008-0000-0A00-000052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1" name="AutoShape 1">
          <a:extLst>
            <a:ext uri="{FF2B5EF4-FFF2-40B4-BE49-F238E27FC236}">
              <a16:creationId xmlns:a16="http://schemas.microsoft.com/office/drawing/2014/main" id="{00000000-0008-0000-0A00-000053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2" name="AutoShape 1">
          <a:extLst>
            <a:ext uri="{FF2B5EF4-FFF2-40B4-BE49-F238E27FC236}">
              <a16:creationId xmlns:a16="http://schemas.microsoft.com/office/drawing/2014/main" id="{00000000-0008-0000-0A00-000054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3" name="AutoShape 1">
          <a:extLst>
            <a:ext uri="{FF2B5EF4-FFF2-40B4-BE49-F238E27FC236}">
              <a16:creationId xmlns:a16="http://schemas.microsoft.com/office/drawing/2014/main" id="{00000000-0008-0000-0A00-000055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4" name="AutoShape 1">
          <a:extLst>
            <a:ext uri="{FF2B5EF4-FFF2-40B4-BE49-F238E27FC236}">
              <a16:creationId xmlns:a16="http://schemas.microsoft.com/office/drawing/2014/main" id="{00000000-0008-0000-0A00-000056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5" name="AutoShape 1">
          <a:extLst>
            <a:ext uri="{FF2B5EF4-FFF2-40B4-BE49-F238E27FC236}">
              <a16:creationId xmlns:a16="http://schemas.microsoft.com/office/drawing/2014/main" id="{00000000-0008-0000-0A00-000057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6" name="AutoShape 1">
          <a:extLst>
            <a:ext uri="{FF2B5EF4-FFF2-40B4-BE49-F238E27FC236}">
              <a16:creationId xmlns:a16="http://schemas.microsoft.com/office/drawing/2014/main" id="{00000000-0008-0000-0A00-000058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7" name="AutoShape 1">
          <a:extLst>
            <a:ext uri="{FF2B5EF4-FFF2-40B4-BE49-F238E27FC236}">
              <a16:creationId xmlns:a16="http://schemas.microsoft.com/office/drawing/2014/main" id="{00000000-0008-0000-0A00-000059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8" name="AutoShape 1">
          <a:extLst>
            <a:ext uri="{FF2B5EF4-FFF2-40B4-BE49-F238E27FC236}">
              <a16:creationId xmlns:a16="http://schemas.microsoft.com/office/drawing/2014/main" id="{00000000-0008-0000-0A00-00005A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59" name="AutoShape 1">
          <a:extLst>
            <a:ext uri="{FF2B5EF4-FFF2-40B4-BE49-F238E27FC236}">
              <a16:creationId xmlns:a16="http://schemas.microsoft.com/office/drawing/2014/main" id="{00000000-0008-0000-0A00-00005B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0" name="AutoShape 1">
          <a:extLst>
            <a:ext uri="{FF2B5EF4-FFF2-40B4-BE49-F238E27FC236}">
              <a16:creationId xmlns:a16="http://schemas.microsoft.com/office/drawing/2014/main" id="{00000000-0008-0000-0A00-00005C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1" name="AutoShape 1">
          <a:extLst>
            <a:ext uri="{FF2B5EF4-FFF2-40B4-BE49-F238E27FC236}">
              <a16:creationId xmlns:a16="http://schemas.microsoft.com/office/drawing/2014/main" id="{00000000-0008-0000-0A00-00005D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2" name="AutoShape 1">
          <a:extLst>
            <a:ext uri="{FF2B5EF4-FFF2-40B4-BE49-F238E27FC236}">
              <a16:creationId xmlns:a16="http://schemas.microsoft.com/office/drawing/2014/main" id="{00000000-0008-0000-0A00-00005E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3" name="AutoShape 1">
          <a:extLst>
            <a:ext uri="{FF2B5EF4-FFF2-40B4-BE49-F238E27FC236}">
              <a16:creationId xmlns:a16="http://schemas.microsoft.com/office/drawing/2014/main" id="{00000000-0008-0000-0A00-00005F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4" name="AutoShape 1">
          <a:extLst>
            <a:ext uri="{FF2B5EF4-FFF2-40B4-BE49-F238E27FC236}">
              <a16:creationId xmlns:a16="http://schemas.microsoft.com/office/drawing/2014/main" id="{00000000-0008-0000-0A00-000060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5" name="AutoShape 1">
          <a:extLst>
            <a:ext uri="{FF2B5EF4-FFF2-40B4-BE49-F238E27FC236}">
              <a16:creationId xmlns:a16="http://schemas.microsoft.com/office/drawing/2014/main" id="{00000000-0008-0000-0A00-000061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6" name="AutoShape 1">
          <a:extLst>
            <a:ext uri="{FF2B5EF4-FFF2-40B4-BE49-F238E27FC236}">
              <a16:creationId xmlns:a16="http://schemas.microsoft.com/office/drawing/2014/main" id="{00000000-0008-0000-0A00-000062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7" name="AutoShape 1">
          <a:extLst>
            <a:ext uri="{FF2B5EF4-FFF2-40B4-BE49-F238E27FC236}">
              <a16:creationId xmlns:a16="http://schemas.microsoft.com/office/drawing/2014/main" id="{00000000-0008-0000-0A00-000063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8" name="AutoShape 1">
          <a:extLst>
            <a:ext uri="{FF2B5EF4-FFF2-40B4-BE49-F238E27FC236}">
              <a16:creationId xmlns:a16="http://schemas.microsoft.com/office/drawing/2014/main" id="{00000000-0008-0000-0A00-000064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69" name="AutoShape 1">
          <a:extLst>
            <a:ext uri="{FF2B5EF4-FFF2-40B4-BE49-F238E27FC236}">
              <a16:creationId xmlns:a16="http://schemas.microsoft.com/office/drawing/2014/main" id="{00000000-0008-0000-0A00-000065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0" name="AutoShape 1">
          <a:extLst>
            <a:ext uri="{FF2B5EF4-FFF2-40B4-BE49-F238E27FC236}">
              <a16:creationId xmlns:a16="http://schemas.microsoft.com/office/drawing/2014/main" id="{00000000-0008-0000-0A00-000066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1" name="AutoShape 1">
          <a:extLst>
            <a:ext uri="{FF2B5EF4-FFF2-40B4-BE49-F238E27FC236}">
              <a16:creationId xmlns:a16="http://schemas.microsoft.com/office/drawing/2014/main" id="{00000000-0008-0000-0A00-000067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2" name="AutoShape 1">
          <a:extLst>
            <a:ext uri="{FF2B5EF4-FFF2-40B4-BE49-F238E27FC236}">
              <a16:creationId xmlns:a16="http://schemas.microsoft.com/office/drawing/2014/main" id="{00000000-0008-0000-0A00-000068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3" name="AutoShape 1">
          <a:extLst>
            <a:ext uri="{FF2B5EF4-FFF2-40B4-BE49-F238E27FC236}">
              <a16:creationId xmlns:a16="http://schemas.microsoft.com/office/drawing/2014/main" id="{00000000-0008-0000-0A00-000069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4" name="AutoShape 1">
          <a:extLst>
            <a:ext uri="{FF2B5EF4-FFF2-40B4-BE49-F238E27FC236}">
              <a16:creationId xmlns:a16="http://schemas.microsoft.com/office/drawing/2014/main" id="{00000000-0008-0000-0A00-00006A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5" name="AutoShape 1">
          <a:extLst>
            <a:ext uri="{FF2B5EF4-FFF2-40B4-BE49-F238E27FC236}">
              <a16:creationId xmlns:a16="http://schemas.microsoft.com/office/drawing/2014/main" id="{00000000-0008-0000-0A00-00006B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876" name="AutoShape 1">
          <a:extLst>
            <a:ext uri="{FF2B5EF4-FFF2-40B4-BE49-F238E27FC236}">
              <a16:creationId xmlns:a16="http://schemas.microsoft.com/office/drawing/2014/main" id="{00000000-0008-0000-0A00-00006C03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7" name="AutoShape 1">
          <a:extLst>
            <a:ext uri="{FF2B5EF4-FFF2-40B4-BE49-F238E27FC236}">
              <a16:creationId xmlns:a16="http://schemas.microsoft.com/office/drawing/2014/main" id="{00000000-0008-0000-0A00-00006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8" name="AutoShape 1">
          <a:extLst>
            <a:ext uri="{FF2B5EF4-FFF2-40B4-BE49-F238E27FC236}">
              <a16:creationId xmlns:a16="http://schemas.microsoft.com/office/drawing/2014/main" id="{00000000-0008-0000-0A00-00006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79" name="AutoShape 1">
          <a:extLst>
            <a:ext uri="{FF2B5EF4-FFF2-40B4-BE49-F238E27FC236}">
              <a16:creationId xmlns:a16="http://schemas.microsoft.com/office/drawing/2014/main" id="{00000000-0008-0000-0A00-00006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0" name="AutoShape 1">
          <a:extLst>
            <a:ext uri="{FF2B5EF4-FFF2-40B4-BE49-F238E27FC236}">
              <a16:creationId xmlns:a16="http://schemas.microsoft.com/office/drawing/2014/main" id="{00000000-0008-0000-0A00-00007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1" name="AutoShape 1">
          <a:extLst>
            <a:ext uri="{FF2B5EF4-FFF2-40B4-BE49-F238E27FC236}">
              <a16:creationId xmlns:a16="http://schemas.microsoft.com/office/drawing/2014/main" id="{00000000-0008-0000-0A00-00007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2" name="AutoShape 1">
          <a:extLst>
            <a:ext uri="{FF2B5EF4-FFF2-40B4-BE49-F238E27FC236}">
              <a16:creationId xmlns:a16="http://schemas.microsoft.com/office/drawing/2014/main" id="{00000000-0008-0000-0A00-00007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3" name="AutoShape 1">
          <a:extLst>
            <a:ext uri="{FF2B5EF4-FFF2-40B4-BE49-F238E27FC236}">
              <a16:creationId xmlns:a16="http://schemas.microsoft.com/office/drawing/2014/main" id="{00000000-0008-0000-0A00-00007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4" name="AutoShape 1">
          <a:extLst>
            <a:ext uri="{FF2B5EF4-FFF2-40B4-BE49-F238E27FC236}">
              <a16:creationId xmlns:a16="http://schemas.microsoft.com/office/drawing/2014/main" id="{00000000-0008-0000-0A00-00007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5" name="AutoShape 1">
          <a:extLst>
            <a:ext uri="{FF2B5EF4-FFF2-40B4-BE49-F238E27FC236}">
              <a16:creationId xmlns:a16="http://schemas.microsoft.com/office/drawing/2014/main" id="{00000000-0008-0000-0A00-00007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6" name="AutoShape 1">
          <a:extLst>
            <a:ext uri="{FF2B5EF4-FFF2-40B4-BE49-F238E27FC236}">
              <a16:creationId xmlns:a16="http://schemas.microsoft.com/office/drawing/2014/main" id="{00000000-0008-0000-0A00-00007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7" name="AutoShape 1">
          <a:extLst>
            <a:ext uri="{FF2B5EF4-FFF2-40B4-BE49-F238E27FC236}">
              <a16:creationId xmlns:a16="http://schemas.microsoft.com/office/drawing/2014/main" id="{00000000-0008-0000-0A00-00007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8" name="AutoShape 1">
          <a:extLst>
            <a:ext uri="{FF2B5EF4-FFF2-40B4-BE49-F238E27FC236}">
              <a16:creationId xmlns:a16="http://schemas.microsoft.com/office/drawing/2014/main" id="{00000000-0008-0000-0A00-00007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89" name="AutoShape 1">
          <a:extLst>
            <a:ext uri="{FF2B5EF4-FFF2-40B4-BE49-F238E27FC236}">
              <a16:creationId xmlns:a16="http://schemas.microsoft.com/office/drawing/2014/main" id="{00000000-0008-0000-0A00-00007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0" name="AutoShape 1">
          <a:extLst>
            <a:ext uri="{FF2B5EF4-FFF2-40B4-BE49-F238E27FC236}">
              <a16:creationId xmlns:a16="http://schemas.microsoft.com/office/drawing/2014/main" id="{00000000-0008-0000-0A00-00007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1" name="AutoShape 1">
          <a:extLst>
            <a:ext uri="{FF2B5EF4-FFF2-40B4-BE49-F238E27FC236}">
              <a16:creationId xmlns:a16="http://schemas.microsoft.com/office/drawing/2014/main" id="{00000000-0008-0000-0A00-00007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2" name="AutoShape 1">
          <a:extLst>
            <a:ext uri="{FF2B5EF4-FFF2-40B4-BE49-F238E27FC236}">
              <a16:creationId xmlns:a16="http://schemas.microsoft.com/office/drawing/2014/main" id="{00000000-0008-0000-0A00-00007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3" name="AutoShape 1">
          <a:extLst>
            <a:ext uri="{FF2B5EF4-FFF2-40B4-BE49-F238E27FC236}">
              <a16:creationId xmlns:a16="http://schemas.microsoft.com/office/drawing/2014/main" id="{00000000-0008-0000-0A00-00007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4" name="AutoShape 1">
          <a:extLst>
            <a:ext uri="{FF2B5EF4-FFF2-40B4-BE49-F238E27FC236}">
              <a16:creationId xmlns:a16="http://schemas.microsoft.com/office/drawing/2014/main" id="{00000000-0008-0000-0A00-00007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5" name="AutoShape 1">
          <a:extLst>
            <a:ext uri="{FF2B5EF4-FFF2-40B4-BE49-F238E27FC236}">
              <a16:creationId xmlns:a16="http://schemas.microsoft.com/office/drawing/2014/main" id="{00000000-0008-0000-0A00-00007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6" name="AutoShape 1">
          <a:extLst>
            <a:ext uri="{FF2B5EF4-FFF2-40B4-BE49-F238E27FC236}">
              <a16:creationId xmlns:a16="http://schemas.microsoft.com/office/drawing/2014/main" id="{00000000-0008-0000-0A00-00008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7" name="AutoShape 1">
          <a:extLst>
            <a:ext uri="{FF2B5EF4-FFF2-40B4-BE49-F238E27FC236}">
              <a16:creationId xmlns:a16="http://schemas.microsoft.com/office/drawing/2014/main" id="{00000000-0008-0000-0A00-00008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8" name="AutoShape 1">
          <a:extLst>
            <a:ext uri="{FF2B5EF4-FFF2-40B4-BE49-F238E27FC236}">
              <a16:creationId xmlns:a16="http://schemas.microsoft.com/office/drawing/2014/main" id="{00000000-0008-0000-0A00-00008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99" name="AutoShape 1">
          <a:extLst>
            <a:ext uri="{FF2B5EF4-FFF2-40B4-BE49-F238E27FC236}">
              <a16:creationId xmlns:a16="http://schemas.microsoft.com/office/drawing/2014/main" id="{00000000-0008-0000-0A00-00008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0" name="AutoShape 1">
          <a:extLst>
            <a:ext uri="{FF2B5EF4-FFF2-40B4-BE49-F238E27FC236}">
              <a16:creationId xmlns:a16="http://schemas.microsoft.com/office/drawing/2014/main" id="{00000000-0008-0000-0A00-00008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1" name="AutoShape 1">
          <a:extLst>
            <a:ext uri="{FF2B5EF4-FFF2-40B4-BE49-F238E27FC236}">
              <a16:creationId xmlns:a16="http://schemas.microsoft.com/office/drawing/2014/main" id="{00000000-0008-0000-0A00-00008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2" name="AutoShape 1">
          <a:extLst>
            <a:ext uri="{FF2B5EF4-FFF2-40B4-BE49-F238E27FC236}">
              <a16:creationId xmlns:a16="http://schemas.microsoft.com/office/drawing/2014/main" id="{00000000-0008-0000-0A00-00008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3" name="AutoShape 1">
          <a:extLst>
            <a:ext uri="{FF2B5EF4-FFF2-40B4-BE49-F238E27FC236}">
              <a16:creationId xmlns:a16="http://schemas.microsoft.com/office/drawing/2014/main" id="{00000000-0008-0000-0A00-00008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4" name="AutoShape 1">
          <a:extLst>
            <a:ext uri="{FF2B5EF4-FFF2-40B4-BE49-F238E27FC236}">
              <a16:creationId xmlns:a16="http://schemas.microsoft.com/office/drawing/2014/main" id="{00000000-0008-0000-0A00-00008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5" name="AutoShape 1">
          <a:extLst>
            <a:ext uri="{FF2B5EF4-FFF2-40B4-BE49-F238E27FC236}">
              <a16:creationId xmlns:a16="http://schemas.microsoft.com/office/drawing/2014/main" id="{00000000-0008-0000-0A00-00008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6" name="AutoShape 1">
          <a:extLst>
            <a:ext uri="{FF2B5EF4-FFF2-40B4-BE49-F238E27FC236}">
              <a16:creationId xmlns:a16="http://schemas.microsoft.com/office/drawing/2014/main" id="{00000000-0008-0000-0A00-00008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7" name="AutoShape 1">
          <a:extLst>
            <a:ext uri="{FF2B5EF4-FFF2-40B4-BE49-F238E27FC236}">
              <a16:creationId xmlns:a16="http://schemas.microsoft.com/office/drawing/2014/main" id="{00000000-0008-0000-0A00-00008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8" name="AutoShape 1">
          <a:extLst>
            <a:ext uri="{FF2B5EF4-FFF2-40B4-BE49-F238E27FC236}">
              <a16:creationId xmlns:a16="http://schemas.microsoft.com/office/drawing/2014/main" id="{00000000-0008-0000-0A00-00008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09" name="AutoShape 1">
          <a:extLst>
            <a:ext uri="{FF2B5EF4-FFF2-40B4-BE49-F238E27FC236}">
              <a16:creationId xmlns:a16="http://schemas.microsoft.com/office/drawing/2014/main" id="{00000000-0008-0000-0A00-00008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0" name="AutoShape 1">
          <a:extLst>
            <a:ext uri="{FF2B5EF4-FFF2-40B4-BE49-F238E27FC236}">
              <a16:creationId xmlns:a16="http://schemas.microsoft.com/office/drawing/2014/main" id="{00000000-0008-0000-0A00-00008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1" name="AutoShape 1">
          <a:extLst>
            <a:ext uri="{FF2B5EF4-FFF2-40B4-BE49-F238E27FC236}">
              <a16:creationId xmlns:a16="http://schemas.microsoft.com/office/drawing/2014/main" id="{00000000-0008-0000-0A00-00008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2" name="AutoShape 1">
          <a:extLst>
            <a:ext uri="{FF2B5EF4-FFF2-40B4-BE49-F238E27FC236}">
              <a16:creationId xmlns:a16="http://schemas.microsoft.com/office/drawing/2014/main" id="{00000000-0008-0000-0A00-00009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3" name="AutoShape 1">
          <a:extLst>
            <a:ext uri="{FF2B5EF4-FFF2-40B4-BE49-F238E27FC236}">
              <a16:creationId xmlns:a16="http://schemas.microsoft.com/office/drawing/2014/main" id="{00000000-0008-0000-0A00-00009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4" name="AutoShape 1">
          <a:extLst>
            <a:ext uri="{FF2B5EF4-FFF2-40B4-BE49-F238E27FC236}">
              <a16:creationId xmlns:a16="http://schemas.microsoft.com/office/drawing/2014/main" id="{00000000-0008-0000-0A00-00009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5" name="AutoShape 1">
          <a:extLst>
            <a:ext uri="{FF2B5EF4-FFF2-40B4-BE49-F238E27FC236}">
              <a16:creationId xmlns:a16="http://schemas.microsoft.com/office/drawing/2014/main" id="{00000000-0008-0000-0A00-00009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6" name="AutoShape 1">
          <a:extLst>
            <a:ext uri="{FF2B5EF4-FFF2-40B4-BE49-F238E27FC236}">
              <a16:creationId xmlns:a16="http://schemas.microsoft.com/office/drawing/2014/main" id="{00000000-0008-0000-0A00-00009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7" name="AutoShape 1">
          <a:extLst>
            <a:ext uri="{FF2B5EF4-FFF2-40B4-BE49-F238E27FC236}">
              <a16:creationId xmlns:a16="http://schemas.microsoft.com/office/drawing/2014/main" id="{00000000-0008-0000-0A00-00009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8" name="AutoShape 1">
          <a:extLst>
            <a:ext uri="{FF2B5EF4-FFF2-40B4-BE49-F238E27FC236}">
              <a16:creationId xmlns:a16="http://schemas.microsoft.com/office/drawing/2014/main" id="{00000000-0008-0000-0A00-00009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19" name="AutoShape 1">
          <a:extLst>
            <a:ext uri="{FF2B5EF4-FFF2-40B4-BE49-F238E27FC236}">
              <a16:creationId xmlns:a16="http://schemas.microsoft.com/office/drawing/2014/main" id="{00000000-0008-0000-0A00-00009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0" name="AutoShape 1">
          <a:extLst>
            <a:ext uri="{FF2B5EF4-FFF2-40B4-BE49-F238E27FC236}">
              <a16:creationId xmlns:a16="http://schemas.microsoft.com/office/drawing/2014/main" id="{00000000-0008-0000-0A00-00009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1" name="AutoShape 1">
          <a:extLst>
            <a:ext uri="{FF2B5EF4-FFF2-40B4-BE49-F238E27FC236}">
              <a16:creationId xmlns:a16="http://schemas.microsoft.com/office/drawing/2014/main" id="{00000000-0008-0000-0A00-00009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2" name="AutoShape 1">
          <a:extLst>
            <a:ext uri="{FF2B5EF4-FFF2-40B4-BE49-F238E27FC236}">
              <a16:creationId xmlns:a16="http://schemas.microsoft.com/office/drawing/2014/main" id="{00000000-0008-0000-0A00-00009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3" name="AutoShape 1">
          <a:extLst>
            <a:ext uri="{FF2B5EF4-FFF2-40B4-BE49-F238E27FC236}">
              <a16:creationId xmlns:a16="http://schemas.microsoft.com/office/drawing/2014/main" id="{00000000-0008-0000-0A00-00009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4" name="AutoShape 1">
          <a:extLst>
            <a:ext uri="{FF2B5EF4-FFF2-40B4-BE49-F238E27FC236}">
              <a16:creationId xmlns:a16="http://schemas.microsoft.com/office/drawing/2014/main" id="{00000000-0008-0000-0A00-00009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5" name="AutoShape 1">
          <a:extLst>
            <a:ext uri="{FF2B5EF4-FFF2-40B4-BE49-F238E27FC236}">
              <a16:creationId xmlns:a16="http://schemas.microsoft.com/office/drawing/2014/main" id="{00000000-0008-0000-0A00-00009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6" name="AutoShape 1">
          <a:extLst>
            <a:ext uri="{FF2B5EF4-FFF2-40B4-BE49-F238E27FC236}">
              <a16:creationId xmlns:a16="http://schemas.microsoft.com/office/drawing/2014/main" id="{00000000-0008-0000-0A00-00009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7" name="AutoShape 1">
          <a:extLst>
            <a:ext uri="{FF2B5EF4-FFF2-40B4-BE49-F238E27FC236}">
              <a16:creationId xmlns:a16="http://schemas.microsoft.com/office/drawing/2014/main" id="{00000000-0008-0000-0A00-00009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8" name="AutoShape 1">
          <a:extLst>
            <a:ext uri="{FF2B5EF4-FFF2-40B4-BE49-F238E27FC236}">
              <a16:creationId xmlns:a16="http://schemas.microsoft.com/office/drawing/2014/main" id="{00000000-0008-0000-0A00-0000A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29" name="AutoShape 1">
          <a:extLst>
            <a:ext uri="{FF2B5EF4-FFF2-40B4-BE49-F238E27FC236}">
              <a16:creationId xmlns:a16="http://schemas.microsoft.com/office/drawing/2014/main" id="{00000000-0008-0000-0A00-0000A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0" name="AutoShape 1">
          <a:extLst>
            <a:ext uri="{FF2B5EF4-FFF2-40B4-BE49-F238E27FC236}">
              <a16:creationId xmlns:a16="http://schemas.microsoft.com/office/drawing/2014/main" id="{00000000-0008-0000-0A00-0000A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1" name="AutoShape 1">
          <a:extLst>
            <a:ext uri="{FF2B5EF4-FFF2-40B4-BE49-F238E27FC236}">
              <a16:creationId xmlns:a16="http://schemas.microsoft.com/office/drawing/2014/main" id="{00000000-0008-0000-0A00-0000A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2" name="AutoShape 1">
          <a:extLst>
            <a:ext uri="{FF2B5EF4-FFF2-40B4-BE49-F238E27FC236}">
              <a16:creationId xmlns:a16="http://schemas.microsoft.com/office/drawing/2014/main" id="{00000000-0008-0000-0A00-0000A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3" name="AutoShape 1">
          <a:extLst>
            <a:ext uri="{FF2B5EF4-FFF2-40B4-BE49-F238E27FC236}">
              <a16:creationId xmlns:a16="http://schemas.microsoft.com/office/drawing/2014/main" id="{00000000-0008-0000-0A00-0000A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4" name="AutoShape 1">
          <a:extLst>
            <a:ext uri="{FF2B5EF4-FFF2-40B4-BE49-F238E27FC236}">
              <a16:creationId xmlns:a16="http://schemas.microsoft.com/office/drawing/2014/main" id="{00000000-0008-0000-0A00-0000A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5" name="AutoShape 1">
          <a:extLst>
            <a:ext uri="{FF2B5EF4-FFF2-40B4-BE49-F238E27FC236}">
              <a16:creationId xmlns:a16="http://schemas.microsoft.com/office/drawing/2014/main" id="{00000000-0008-0000-0A00-0000A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6" name="AutoShape 1">
          <a:extLst>
            <a:ext uri="{FF2B5EF4-FFF2-40B4-BE49-F238E27FC236}">
              <a16:creationId xmlns:a16="http://schemas.microsoft.com/office/drawing/2014/main" id="{00000000-0008-0000-0A00-0000A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7" name="AutoShape 1">
          <a:extLst>
            <a:ext uri="{FF2B5EF4-FFF2-40B4-BE49-F238E27FC236}">
              <a16:creationId xmlns:a16="http://schemas.microsoft.com/office/drawing/2014/main" id="{00000000-0008-0000-0A00-0000A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8" name="AutoShape 1">
          <a:extLst>
            <a:ext uri="{FF2B5EF4-FFF2-40B4-BE49-F238E27FC236}">
              <a16:creationId xmlns:a16="http://schemas.microsoft.com/office/drawing/2014/main" id="{00000000-0008-0000-0A00-0000A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39" name="AutoShape 1">
          <a:extLst>
            <a:ext uri="{FF2B5EF4-FFF2-40B4-BE49-F238E27FC236}">
              <a16:creationId xmlns:a16="http://schemas.microsoft.com/office/drawing/2014/main" id="{00000000-0008-0000-0A00-0000A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0" name="AutoShape 1">
          <a:extLst>
            <a:ext uri="{FF2B5EF4-FFF2-40B4-BE49-F238E27FC236}">
              <a16:creationId xmlns:a16="http://schemas.microsoft.com/office/drawing/2014/main" id="{00000000-0008-0000-0A00-0000A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1" name="AutoShape 1">
          <a:extLst>
            <a:ext uri="{FF2B5EF4-FFF2-40B4-BE49-F238E27FC236}">
              <a16:creationId xmlns:a16="http://schemas.microsoft.com/office/drawing/2014/main" id="{00000000-0008-0000-0A00-0000A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2" name="AutoShape 1">
          <a:extLst>
            <a:ext uri="{FF2B5EF4-FFF2-40B4-BE49-F238E27FC236}">
              <a16:creationId xmlns:a16="http://schemas.microsoft.com/office/drawing/2014/main" id="{00000000-0008-0000-0A00-0000A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3" name="AutoShape 1">
          <a:extLst>
            <a:ext uri="{FF2B5EF4-FFF2-40B4-BE49-F238E27FC236}">
              <a16:creationId xmlns:a16="http://schemas.microsoft.com/office/drawing/2014/main" id="{00000000-0008-0000-0A00-0000A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4" name="AutoShape 1">
          <a:extLst>
            <a:ext uri="{FF2B5EF4-FFF2-40B4-BE49-F238E27FC236}">
              <a16:creationId xmlns:a16="http://schemas.microsoft.com/office/drawing/2014/main" id="{00000000-0008-0000-0A00-0000B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5" name="AutoShape 1">
          <a:extLst>
            <a:ext uri="{FF2B5EF4-FFF2-40B4-BE49-F238E27FC236}">
              <a16:creationId xmlns:a16="http://schemas.microsoft.com/office/drawing/2014/main" id="{00000000-0008-0000-0A00-0000B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6" name="AutoShape 1">
          <a:extLst>
            <a:ext uri="{FF2B5EF4-FFF2-40B4-BE49-F238E27FC236}">
              <a16:creationId xmlns:a16="http://schemas.microsoft.com/office/drawing/2014/main" id="{00000000-0008-0000-0A00-0000B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7" name="AutoShape 1">
          <a:extLst>
            <a:ext uri="{FF2B5EF4-FFF2-40B4-BE49-F238E27FC236}">
              <a16:creationId xmlns:a16="http://schemas.microsoft.com/office/drawing/2014/main" id="{00000000-0008-0000-0A00-0000B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8" name="AutoShape 1">
          <a:extLst>
            <a:ext uri="{FF2B5EF4-FFF2-40B4-BE49-F238E27FC236}">
              <a16:creationId xmlns:a16="http://schemas.microsoft.com/office/drawing/2014/main" id="{00000000-0008-0000-0A00-0000B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49" name="AutoShape 1">
          <a:extLst>
            <a:ext uri="{FF2B5EF4-FFF2-40B4-BE49-F238E27FC236}">
              <a16:creationId xmlns:a16="http://schemas.microsoft.com/office/drawing/2014/main" id="{00000000-0008-0000-0A00-0000B5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0" name="AutoShape 1">
          <a:extLst>
            <a:ext uri="{FF2B5EF4-FFF2-40B4-BE49-F238E27FC236}">
              <a16:creationId xmlns:a16="http://schemas.microsoft.com/office/drawing/2014/main" id="{00000000-0008-0000-0A00-0000B6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1" name="AutoShape 1">
          <a:extLst>
            <a:ext uri="{FF2B5EF4-FFF2-40B4-BE49-F238E27FC236}">
              <a16:creationId xmlns:a16="http://schemas.microsoft.com/office/drawing/2014/main" id="{00000000-0008-0000-0A00-0000B7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2" name="AutoShape 1">
          <a:extLst>
            <a:ext uri="{FF2B5EF4-FFF2-40B4-BE49-F238E27FC236}">
              <a16:creationId xmlns:a16="http://schemas.microsoft.com/office/drawing/2014/main" id="{00000000-0008-0000-0A00-0000B8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3" name="AutoShape 1">
          <a:extLst>
            <a:ext uri="{FF2B5EF4-FFF2-40B4-BE49-F238E27FC236}">
              <a16:creationId xmlns:a16="http://schemas.microsoft.com/office/drawing/2014/main" id="{00000000-0008-0000-0A00-0000B9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4" name="AutoShape 1">
          <a:extLst>
            <a:ext uri="{FF2B5EF4-FFF2-40B4-BE49-F238E27FC236}">
              <a16:creationId xmlns:a16="http://schemas.microsoft.com/office/drawing/2014/main" id="{00000000-0008-0000-0A00-0000BA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5" name="AutoShape 1">
          <a:extLst>
            <a:ext uri="{FF2B5EF4-FFF2-40B4-BE49-F238E27FC236}">
              <a16:creationId xmlns:a16="http://schemas.microsoft.com/office/drawing/2014/main" id="{00000000-0008-0000-0A00-0000BB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6" name="AutoShape 1">
          <a:extLst>
            <a:ext uri="{FF2B5EF4-FFF2-40B4-BE49-F238E27FC236}">
              <a16:creationId xmlns:a16="http://schemas.microsoft.com/office/drawing/2014/main" id="{00000000-0008-0000-0A00-0000BC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7" name="AutoShape 1">
          <a:extLst>
            <a:ext uri="{FF2B5EF4-FFF2-40B4-BE49-F238E27FC236}">
              <a16:creationId xmlns:a16="http://schemas.microsoft.com/office/drawing/2014/main" id="{00000000-0008-0000-0A00-0000BD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8" name="AutoShape 1">
          <a:extLst>
            <a:ext uri="{FF2B5EF4-FFF2-40B4-BE49-F238E27FC236}">
              <a16:creationId xmlns:a16="http://schemas.microsoft.com/office/drawing/2014/main" id="{00000000-0008-0000-0A00-0000BE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59" name="AutoShape 1">
          <a:extLst>
            <a:ext uri="{FF2B5EF4-FFF2-40B4-BE49-F238E27FC236}">
              <a16:creationId xmlns:a16="http://schemas.microsoft.com/office/drawing/2014/main" id="{00000000-0008-0000-0A00-0000BF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0" name="AutoShape 1">
          <a:extLst>
            <a:ext uri="{FF2B5EF4-FFF2-40B4-BE49-F238E27FC236}">
              <a16:creationId xmlns:a16="http://schemas.microsoft.com/office/drawing/2014/main" id="{00000000-0008-0000-0A00-0000C0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1" name="AutoShape 1">
          <a:extLst>
            <a:ext uri="{FF2B5EF4-FFF2-40B4-BE49-F238E27FC236}">
              <a16:creationId xmlns:a16="http://schemas.microsoft.com/office/drawing/2014/main" id="{00000000-0008-0000-0A00-0000C1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2" name="AutoShape 1">
          <a:extLst>
            <a:ext uri="{FF2B5EF4-FFF2-40B4-BE49-F238E27FC236}">
              <a16:creationId xmlns:a16="http://schemas.microsoft.com/office/drawing/2014/main" id="{00000000-0008-0000-0A00-0000C2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3" name="AutoShape 1">
          <a:extLst>
            <a:ext uri="{FF2B5EF4-FFF2-40B4-BE49-F238E27FC236}">
              <a16:creationId xmlns:a16="http://schemas.microsoft.com/office/drawing/2014/main" id="{00000000-0008-0000-0A00-0000C3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64" name="AutoShape 1">
          <a:extLst>
            <a:ext uri="{FF2B5EF4-FFF2-40B4-BE49-F238E27FC236}">
              <a16:creationId xmlns:a16="http://schemas.microsoft.com/office/drawing/2014/main" id="{00000000-0008-0000-0A00-0000C403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5" name="AutoShape 1">
          <a:extLst>
            <a:ext uri="{FF2B5EF4-FFF2-40B4-BE49-F238E27FC236}">
              <a16:creationId xmlns:a16="http://schemas.microsoft.com/office/drawing/2014/main" id="{00000000-0008-0000-0A00-0000C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6" name="AutoShape 1">
          <a:extLst>
            <a:ext uri="{FF2B5EF4-FFF2-40B4-BE49-F238E27FC236}">
              <a16:creationId xmlns:a16="http://schemas.microsoft.com/office/drawing/2014/main" id="{00000000-0008-0000-0A00-0000C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7" name="AutoShape 1">
          <a:extLst>
            <a:ext uri="{FF2B5EF4-FFF2-40B4-BE49-F238E27FC236}">
              <a16:creationId xmlns:a16="http://schemas.microsoft.com/office/drawing/2014/main" id="{00000000-0008-0000-0A00-0000C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8" name="AutoShape 1">
          <a:extLst>
            <a:ext uri="{FF2B5EF4-FFF2-40B4-BE49-F238E27FC236}">
              <a16:creationId xmlns:a16="http://schemas.microsoft.com/office/drawing/2014/main" id="{00000000-0008-0000-0A00-0000C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69" name="AutoShape 1">
          <a:extLst>
            <a:ext uri="{FF2B5EF4-FFF2-40B4-BE49-F238E27FC236}">
              <a16:creationId xmlns:a16="http://schemas.microsoft.com/office/drawing/2014/main" id="{00000000-0008-0000-0A00-0000C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0" name="AutoShape 1">
          <a:extLst>
            <a:ext uri="{FF2B5EF4-FFF2-40B4-BE49-F238E27FC236}">
              <a16:creationId xmlns:a16="http://schemas.microsoft.com/office/drawing/2014/main" id="{00000000-0008-0000-0A00-0000C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1" name="AutoShape 1">
          <a:extLst>
            <a:ext uri="{FF2B5EF4-FFF2-40B4-BE49-F238E27FC236}">
              <a16:creationId xmlns:a16="http://schemas.microsoft.com/office/drawing/2014/main" id="{00000000-0008-0000-0A00-0000C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2" name="AutoShape 1">
          <a:extLst>
            <a:ext uri="{FF2B5EF4-FFF2-40B4-BE49-F238E27FC236}">
              <a16:creationId xmlns:a16="http://schemas.microsoft.com/office/drawing/2014/main" id="{00000000-0008-0000-0A00-0000C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3" name="AutoShape 1">
          <a:extLst>
            <a:ext uri="{FF2B5EF4-FFF2-40B4-BE49-F238E27FC236}">
              <a16:creationId xmlns:a16="http://schemas.microsoft.com/office/drawing/2014/main" id="{00000000-0008-0000-0A00-0000C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4" name="AutoShape 1">
          <a:extLst>
            <a:ext uri="{FF2B5EF4-FFF2-40B4-BE49-F238E27FC236}">
              <a16:creationId xmlns:a16="http://schemas.microsoft.com/office/drawing/2014/main" id="{00000000-0008-0000-0A00-0000C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5" name="AutoShape 1">
          <a:extLst>
            <a:ext uri="{FF2B5EF4-FFF2-40B4-BE49-F238E27FC236}">
              <a16:creationId xmlns:a16="http://schemas.microsoft.com/office/drawing/2014/main" id="{00000000-0008-0000-0A00-0000C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6" name="AutoShape 1">
          <a:extLst>
            <a:ext uri="{FF2B5EF4-FFF2-40B4-BE49-F238E27FC236}">
              <a16:creationId xmlns:a16="http://schemas.microsoft.com/office/drawing/2014/main" id="{00000000-0008-0000-0A00-0000D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7" name="AutoShape 1">
          <a:extLst>
            <a:ext uri="{FF2B5EF4-FFF2-40B4-BE49-F238E27FC236}">
              <a16:creationId xmlns:a16="http://schemas.microsoft.com/office/drawing/2014/main" id="{00000000-0008-0000-0A00-0000D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8" name="AutoShape 1">
          <a:extLst>
            <a:ext uri="{FF2B5EF4-FFF2-40B4-BE49-F238E27FC236}">
              <a16:creationId xmlns:a16="http://schemas.microsoft.com/office/drawing/2014/main" id="{00000000-0008-0000-0A00-0000D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79" name="AutoShape 1">
          <a:extLst>
            <a:ext uri="{FF2B5EF4-FFF2-40B4-BE49-F238E27FC236}">
              <a16:creationId xmlns:a16="http://schemas.microsoft.com/office/drawing/2014/main" id="{00000000-0008-0000-0A00-0000D3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0" name="AutoShape 1">
          <a:extLst>
            <a:ext uri="{FF2B5EF4-FFF2-40B4-BE49-F238E27FC236}">
              <a16:creationId xmlns:a16="http://schemas.microsoft.com/office/drawing/2014/main" id="{00000000-0008-0000-0A00-0000D4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1" name="AutoShape 1">
          <a:extLst>
            <a:ext uri="{FF2B5EF4-FFF2-40B4-BE49-F238E27FC236}">
              <a16:creationId xmlns:a16="http://schemas.microsoft.com/office/drawing/2014/main" id="{00000000-0008-0000-0A00-0000D5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2" name="AutoShape 1">
          <a:extLst>
            <a:ext uri="{FF2B5EF4-FFF2-40B4-BE49-F238E27FC236}">
              <a16:creationId xmlns:a16="http://schemas.microsoft.com/office/drawing/2014/main" id="{00000000-0008-0000-0A00-0000D6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3" name="AutoShape 1">
          <a:extLst>
            <a:ext uri="{FF2B5EF4-FFF2-40B4-BE49-F238E27FC236}">
              <a16:creationId xmlns:a16="http://schemas.microsoft.com/office/drawing/2014/main" id="{00000000-0008-0000-0A00-0000D7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4" name="AutoShape 1">
          <a:extLst>
            <a:ext uri="{FF2B5EF4-FFF2-40B4-BE49-F238E27FC236}">
              <a16:creationId xmlns:a16="http://schemas.microsoft.com/office/drawing/2014/main" id="{00000000-0008-0000-0A00-0000D8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5" name="AutoShape 1">
          <a:extLst>
            <a:ext uri="{FF2B5EF4-FFF2-40B4-BE49-F238E27FC236}">
              <a16:creationId xmlns:a16="http://schemas.microsoft.com/office/drawing/2014/main" id="{00000000-0008-0000-0A00-0000D9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6" name="AutoShape 1">
          <a:extLst>
            <a:ext uri="{FF2B5EF4-FFF2-40B4-BE49-F238E27FC236}">
              <a16:creationId xmlns:a16="http://schemas.microsoft.com/office/drawing/2014/main" id="{00000000-0008-0000-0A00-0000DA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7" name="AutoShape 1">
          <a:extLst>
            <a:ext uri="{FF2B5EF4-FFF2-40B4-BE49-F238E27FC236}">
              <a16:creationId xmlns:a16="http://schemas.microsoft.com/office/drawing/2014/main" id="{00000000-0008-0000-0A00-0000DB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8" name="AutoShape 1">
          <a:extLst>
            <a:ext uri="{FF2B5EF4-FFF2-40B4-BE49-F238E27FC236}">
              <a16:creationId xmlns:a16="http://schemas.microsoft.com/office/drawing/2014/main" id="{00000000-0008-0000-0A00-0000DC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89" name="AutoShape 1">
          <a:extLst>
            <a:ext uri="{FF2B5EF4-FFF2-40B4-BE49-F238E27FC236}">
              <a16:creationId xmlns:a16="http://schemas.microsoft.com/office/drawing/2014/main" id="{00000000-0008-0000-0A00-0000DD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0" name="AutoShape 1">
          <a:extLst>
            <a:ext uri="{FF2B5EF4-FFF2-40B4-BE49-F238E27FC236}">
              <a16:creationId xmlns:a16="http://schemas.microsoft.com/office/drawing/2014/main" id="{00000000-0008-0000-0A00-0000DE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1" name="AutoShape 1">
          <a:extLst>
            <a:ext uri="{FF2B5EF4-FFF2-40B4-BE49-F238E27FC236}">
              <a16:creationId xmlns:a16="http://schemas.microsoft.com/office/drawing/2014/main" id="{00000000-0008-0000-0A00-0000DF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2" name="AutoShape 1">
          <a:extLst>
            <a:ext uri="{FF2B5EF4-FFF2-40B4-BE49-F238E27FC236}">
              <a16:creationId xmlns:a16="http://schemas.microsoft.com/office/drawing/2014/main" id="{00000000-0008-0000-0A00-0000E0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3" name="AutoShape 1">
          <a:extLst>
            <a:ext uri="{FF2B5EF4-FFF2-40B4-BE49-F238E27FC236}">
              <a16:creationId xmlns:a16="http://schemas.microsoft.com/office/drawing/2014/main" id="{00000000-0008-0000-0A00-0000E1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994" name="AutoShape 1">
          <a:extLst>
            <a:ext uri="{FF2B5EF4-FFF2-40B4-BE49-F238E27FC236}">
              <a16:creationId xmlns:a16="http://schemas.microsoft.com/office/drawing/2014/main" id="{00000000-0008-0000-0A00-0000E203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5" name="AutoShape 1">
          <a:extLst>
            <a:ext uri="{FF2B5EF4-FFF2-40B4-BE49-F238E27FC236}">
              <a16:creationId xmlns:a16="http://schemas.microsoft.com/office/drawing/2014/main" id="{00000000-0008-0000-0A00-0000E3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6" name="AutoShape 1">
          <a:extLst>
            <a:ext uri="{FF2B5EF4-FFF2-40B4-BE49-F238E27FC236}">
              <a16:creationId xmlns:a16="http://schemas.microsoft.com/office/drawing/2014/main" id="{00000000-0008-0000-0A00-0000E4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7" name="AutoShape 1">
          <a:extLst>
            <a:ext uri="{FF2B5EF4-FFF2-40B4-BE49-F238E27FC236}">
              <a16:creationId xmlns:a16="http://schemas.microsoft.com/office/drawing/2014/main" id="{00000000-0008-0000-0A00-0000E5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8" name="AutoShape 1">
          <a:extLst>
            <a:ext uri="{FF2B5EF4-FFF2-40B4-BE49-F238E27FC236}">
              <a16:creationId xmlns:a16="http://schemas.microsoft.com/office/drawing/2014/main" id="{00000000-0008-0000-0A00-0000E6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999" name="AutoShape 1">
          <a:extLst>
            <a:ext uri="{FF2B5EF4-FFF2-40B4-BE49-F238E27FC236}">
              <a16:creationId xmlns:a16="http://schemas.microsoft.com/office/drawing/2014/main" id="{00000000-0008-0000-0A00-0000E7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0" name="AutoShape 1">
          <a:extLst>
            <a:ext uri="{FF2B5EF4-FFF2-40B4-BE49-F238E27FC236}">
              <a16:creationId xmlns:a16="http://schemas.microsoft.com/office/drawing/2014/main" id="{00000000-0008-0000-0A00-0000E8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1" name="AutoShape 1">
          <a:extLst>
            <a:ext uri="{FF2B5EF4-FFF2-40B4-BE49-F238E27FC236}">
              <a16:creationId xmlns:a16="http://schemas.microsoft.com/office/drawing/2014/main" id="{00000000-0008-0000-0A00-0000E9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2" name="AutoShape 1">
          <a:extLst>
            <a:ext uri="{FF2B5EF4-FFF2-40B4-BE49-F238E27FC236}">
              <a16:creationId xmlns:a16="http://schemas.microsoft.com/office/drawing/2014/main" id="{00000000-0008-0000-0A00-0000EA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3" name="AutoShape 1">
          <a:extLst>
            <a:ext uri="{FF2B5EF4-FFF2-40B4-BE49-F238E27FC236}">
              <a16:creationId xmlns:a16="http://schemas.microsoft.com/office/drawing/2014/main" id="{00000000-0008-0000-0A00-0000EB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4" name="AutoShape 1">
          <a:extLst>
            <a:ext uri="{FF2B5EF4-FFF2-40B4-BE49-F238E27FC236}">
              <a16:creationId xmlns:a16="http://schemas.microsoft.com/office/drawing/2014/main" id="{00000000-0008-0000-0A00-0000EC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5" name="AutoShape 1">
          <a:extLst>
            <a:ext uri="{FF2B5EF4-FFF2-40B4-BE49-F238E27FC236}">
              <a16:creationId xmlns:a16="http://schemas.microsoft.com/office/drawing/2014/main" id="{00000000-0008-0000-0A00-0000ED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6" name="AutoShape 1">
          <a:extLst>
            <a:ext uri="{FF2B5EF4-FFF2-40B4-BE49-F238E27FC236}">
              <a16:creationId xmlns:a16="http://schemas.microsoft.com/office/drawing/2014/main" id="{00000000-0008-0000-0A00-0000EE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7" name="AutoShape 1">
          <a:extLst>
            <a:ext uri="{FF2B5EF4-FFF2-40B4-BE49-F238E27FC236}">
              <a16:creationId xmlns:a16="http://schemas.microsoft.com/office/drawing/2014/main" id="{00000000-0008-0000-0A00-0000EF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8" name="AutoShape 1">
          <a:extLst>
            <a:ext uri="{FF2B5EF4-FFF2-40B4-BE49-F238E27FC236}">
              <a16:creationId xmlns:a16="http://schemas.microsoft.com/office/drawing/2014/main" id="{00000000-0008-0000-0A00-0000F0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09" name="AutoShape 1">
          <a:extLst>
            <a:ext uri="{FF2B5EF4-FFF2-40B4-BE49-F238E27FC236}">
              <a16:creationId xmlns:a16="http://schemas.microsoft.com/office/drawing/2014/main" id="{00000000-0008-0000-0A00-0000F1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0" name="AutoShape 1">
          <a:extLst>
            <a:ext uri="{FF2B5EF4-FFF2-40B4-BE49-F238E27FC236}">
              <a16:creationId xmlns:a16="http://schemas.microsoft.com/office/drawing/2014/main" id="{00000000-0008-0000-0A00-0000F2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1" name="AutoShape 1">
          <a:extLst>
            <a:ext uri="{FF2B5EF4-FFF2-40B4-BE49-F238E27FC236}">
              <a16:creationId xmlns:a16="http://schemas.microsoft.com/office/drawing/2014/main" id="{00000000-0008-0000-0A00-0000F3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2" name="AutoShape 1">
          <a:extLst>
            <a:ext uri="{FF2B5EF4-FFF2-40B4-BE49-F238E27FC236}">
              <a16:creationId xmlns:a16="http://schemas.microsoft.com/office/drawing/2014/main" id="{00000000-0008-0000-0A00-0000F4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3" name="AutoShape 1">
          <a:extLst>
            <a:ext uri="{FF2B5EF4-FFF2-40B4-BE49-F238E27FC236}">
              <a16:creationId xmlns:a16="http://schemas.microsoft.com/office/drawing/2014/main" id="{00000000-0008-0000-0A00-0000F5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4" name="AutoShape 1">
          <a:extLst>
            <a:ext uri="{FF2B5EF4-FFF2-40B4-BE49-F238E27FC236}">
              <a16:creationId xmlns:a16="http://schemas.microsoft.com/office/drawing/2014/main" id="{00000000-0008-0000-0A00-0000F6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5" name="AutoShape 1">
          <a:extLst>
            <a:ext uri="{FF2B5EF4-FFF2-40B4-BE49-F238E27FC236}">
              <a16:creationId xmlns:a16="http://schemas.microsoft.com/office/drawing/2014/main" id="{00000000-0008-0000-0A00-0000F7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6" name="AutoShape 1">
          <a:extLst>
            <a:ext uri="{FF2B5EF4-FFF2-40B4-BE49-F238E27FC236}">
              <a16:creationId xmlns:a16="http://schemas.microsoft.com/office/drawing/2014/main" id="{00000000-0008-0000-0A00-0000F8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7" name="AutoShape 1">
          <a:extLst>
            <a:ext uri="{FF2B5EF4-FFF2-40B4-BE49-F238E27FC236}">
              <a16:creationId xmlns:a16="http://schemas.microsoft.com/office/drawing/2014/main" id="{00000000-0008-0000-0A00-0000F9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8" name="AutoShape 1">
          <a:extLst>
            <a:ext uri="{FF2B5EF4-FFF2-40B4-BE49-F238E27FC236}">
              <a16:creationId xmlns:a16="http://schemas.microsoft.com/office/drawing/2014/main" id="{00000000-0008-0000-0A00-0000FA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19" name="AutoShape 1">
          <a:extLst>
            <a:ext uri="{FF2B5EF4-FFF2-40B4-BE49-F238E27FC236}">
              <a16:creationId xmlns:a16="http://schemas.microsoft.com/office/drawing/2014/main" id="{00000000-0008-0000-0A00-0000FB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0" name="AutoShape 1">
          <a:extLst>
            <a:ext uri="{FF2B5EF4-FFF2-40B4-BE49-F238E27FC236}">
              <a16:creationId xmlns:a16="http://schemas.microsoft.com/office/drawing/2014/main" id="{00000000-0008-0000-0A00-0000FC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1" name="AutoShape 1">
          <a:extLst>
            <a:ext uri="{FF2B5EF4-FFF2-40B4-BE49-F238E27FC236}">
              <a16:creationId xmlns:a16="http://schemas.microsoft.com/office/drawing/2014/main" id="{00000000-0008-0000-0A00-0000FD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2" name="AutoShape 1">
          <a:extLst>
            <a:ext uri="{FF2B5EF4-FFF2-40B4-BE49-F238E27FC236}">
              <a16:creationId xmlns:a16="http://schemas.microsoft.com/office/drawing/2014/main" id="{00000000-0008-0000-0A00-0000FE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3" name="AutoShape 1">
          <a:extLst>
            <a:ext uri="{FF2B5EF4-FFF2-40B4-BE49-F238E27FC236}">
              <a16:creationId xmlns:a16="http://schemas.microsoft.com/office/drawing/2014/main" id="{00000000-0008-0000-0A00-0000FF03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24" name="AutoShape 1">
          <a:extLst>
            <a:ext uri="{FF2B5EF4-FFF2-40B4-BE49-F238E27FC236}">
              <a16:creationId xmlns:a16="http://schemas.microsoft.com/office/drawing/2014/main" id="{00000000-0008-0000-0A00-00000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5" name="AutoShape 1">
          <a:extLst>
            <a:ext uri="{FF2B5EF4-FFF2-40B4-BE49-F238E27FC236}">
              <a16:creationId xmlns:a16="http://schemas.microsoft.com/office/drawing/2014/main" id="{00000000-0008-0000-0A00-000001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6" name="AutoShape 1">
          <a:extLst>
            <a:ext uri="{FF2B5EF4-FFF2-40B4-BE49-F238E27FC236}">
              <a16:creationId xmlns:a16="http://schemas.microsoft.com/office/drawing/2014/main" id="{00000000-0008-0000-0A00-000002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7" name="AutoShape 1">
          <a:extLst>
            <a:ext uri="{FF2B5EF4-FFF2-40B4-BE49-F238E27FC236}">
              <a16:creationId xmlns:a16="http://schemas.microsoft.com/office/drawing/2014/main" id="{00000000-0008-0000-0A00-000003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8" name="AutoShape 1">
          <a:extLst>
            <a:ext uri="{FF2B5EF4-FFF2-40B4-BE49-F238E27FC236}">
              <a16:creationId xmlns:a16="http://schemas.microsoft.com/office/drawing/2014/main" id="{00000000-0008-0000-0A00-000004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29" name="AutoShape 1">
          <a:extLst>
            <a:ext uri="{FF2B5EF4-FFF2-40B4-BE49-F238E27FC236}">
              <a16:creationId xmlns:a16="http://schemas.microsoft.com/office/drawing/2014/main" id="{00000000-0008-0000-0A00-000005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0" name="AutoShape 1">
          <a:extLst>
            <a:ext uri="{FF2B5EF4-FFF2-40B4-BE49-F238E27FC236}">
              <a16:creationId xmlns:a16="http://schemas.microsoft.com/office/drawing/2014/main" id="{00000000-0008-0000-0A00-000006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1" name="AutoShape 1">
          <a:extLst>
            <a:ext uri="{FF2B5EF4-FFF2-40B4-BE49-F238E27FC236}">
              <a16:creationId xmlns:a16="http://schemas.microsoft.com/office/drawing/2014/main" id="{00000000-0008-0000-0A00-000007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2" name="AutoShape 1">
          <a:extLst>
            <a:ext uri="{FF2B5EF4-FFF2-40B4-BE49-F238E27FC236}">
              <a16:creationId xmlns:a16="http://schemas.microsoft.com/office/drawing/2014/main" id="{00000000-0008-0000-0A00-000008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3" name="AutoShape 1">
          <a:extLst>
            <a:ext uri="{FF2B5EF4-FFF2-40B4-BE49-F238E27FC236}">
              <a16:creationId xmlns:a16="http://schemas.microsoft.com/office/drawing/2014/main" id="{00000000-0008-0000-0A00-000009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4" name="AutoShape 1">
          <a:extLst>
            <a:ext uri="{FF2B5EF4-FFF2-40B4-BE49-F238E27FC236}">
              <a16:creationId xmlns:a16="http://schemas.microsoft.com/office/drawing/2014/main" id="{00000000-0008-0000-0A00-00000A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5" name="AutoShape 1">
          <a:extLst>
            <a:ext uri="{FF2B5EF4-FFF2-40B4-BE49-F238E27FC236}">
              <a16:creationId xmlns:a16="http://schemas.microsoft.com/office/drawing/2014/main" id="{00000000-0008-0000-0A00-00000B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6" name="AutoShape 1">
          <a:extLst>
            <a:ext uri="{FF2B5EF4-FFF2-40B4-BE49-F238E27FC236}">
              <a16:creationId xmlns:a16="http://schemas.microsoft.com/office/drawing/2014/main" id="{00000000-0008-0000-0A00-00000C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7" name="AutoShape 1">
          <a:extLst>
            <a:ext uri="{FF2B5EF4-FFF2-40B4-BE49-F238E27FC236}">
              <a16:creationId xmlns:a16="http://schemas.microsoft.com/office/drawing/2014/main" id="{00000000-0008-0000-0A00-00000D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8" name="AutoShape 1">
          <a:extLst>
            <a:ext uri="{FF2B5EF4-FFF2-40B4-BE49-F238E27FC236}">
              <a16:creationId xmlns:a16="http://schemas.microsoft.com/office/drawing/2014/main" id="{00000000-0008-0000-0A00-00000E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39" name="AutoShape 1">
          <a:extLst>
            <a:ext uri="{FF2B5EF4-FFF2-40B4-BE49-F238E27FC236}">
              <a16:creationId xmlns:a16="http://schemas.microsoft.com/office/drawing/2014/main" id="{00000000-0008-0000-0A00-00000F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0" name="AutoShape 1">
          <a:extLst>
            <a:ext uri="{FF2B5EF4-FFF2-40B4-BE49-F238E27FC236}">
              <a16:creationId xmlns:a16="http://schemas.microsoft.com/office/drawing/2014/main" id="{00000000-0008-0000-0A00-000010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1" name="AutoShape 1">
          <a:extLst>
            <a:ext uri="{FF2B5EF4-FFF2-40B4-BE49-F238E27FC236}">
              <a16:creationId xmlns:a16="http://schemas.microsoft.com/office/drawing/2014/main" id="{00000000-0008-0000-0A00-000011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2" name="AutoShape 1">
          <a:extLst>
            <a:ext uri="{FF2B5EF4-FFF2-40B4-BE49-F238E27FC236}">
              <a16:creationId xmlns:a16="http://schemas.microsoft.com/office/drawing/2014/main" id="{00000000-0008-0000-0A00-000012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3" name="AutoShape 1">
          <a:extLst>
            <a:ext uri="{FF2B5EF4-FFF2-40B4-BE49-F238E27FC236}">
              <a16:creationId xmlns:a16="http://schemas.microsoft.com/office/drawing/2014/main" id="{00000000-0008-0000-0A00-000013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4" name="AutoShape 1">
          <a:extLst>
            <a:ext uri="{FF2B5EF4-FFF2-40B4-BE49-F238E27FC236}">
              <a16:creationId xmlns:a16="http://schemas.microsoft.com/office/drawing/2014/main" id="{00000000-0008-0000-0A00-000014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5" name="AutoShape 1">
          <a:extLst>
            <a:ext uri="{FF2B5EF4-FFF2-40B4-BE49-F238E27FC236}">
              <a16:creationId xmlns:a16="http://schemas.microsoft.com/office/drawing/2014/main" id="{00000000-0008-0000-0A00-000015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6" name="AutoShape 1">
          <a:extLst>
            <a:ext uri="{FF2B5EF4-FFF2-40B4-BE49-F238E27FC236}">
              <a16:creationId xmlns:a16="http://schemas.microsoft.com/office/drawing/2014/main" id="{00000000-0008-0000-0A00-000016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7" name="AutoShape 1">
          <a:extLst>
            <a:ext uri="{FF2B5EF4-FFF2-40B4-BE49-F238E27FC236}">
              <a16:creationId xmlns:a16="http://schemas.microsoft.com/office/drawing/2014/main" id="{00000000-0008-0000-0A00-000017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8" name="AutoShape 1">
          <a:extLst>
            <a:ext uri="{FF2B5EF4-FFF2-40B4-BE49-F238E27FC236}">
              <a16:creationId xmlns:a16="http://schemas.microsoft.com/office/drawing/2014/main" id="{00000000-0008-0000-0A00-000018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49" name="AutoShape 1">
          <a:extLst>
            <a:ext uri="{FF2B5EF4-FFF2-40B4-BE49-F238E27FC236}">
              <a16:creationId xmlns:a16="http://schemas.microsoft.com/office/drawing/2014/main" id="{00000000-0008-0000-0A00-000019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0" name="AutoShape 1">
          <a:extLst>
            <a:ext uri="{FF2B5EF4-FFF2-40B4-BE49-F238E27FC236}">
              <a16:creationId xmlns:a16="http://schemas.microsoft.com/office/drawing/2014/main" id="{00000000-0008-0000-0A00-00001A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1" name="AutoShape 1">
          <a:extLst>
            <a:ext uri="{FF2B5EF4-FFF2-40B4-BE49-F238E27FC236}">
              <a16:creationId xmlns:a16="http://schemas.microsoft.com/office/drawing/2014/main" id="{00000000-0008-0000-0A00-00001B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xdr:row>
      <xdr:rowOff>0</xdr:rowOff>
    </xdr:from>
    <xdr:ext cx="297657" cy="323850"/>
    <xdr:sp macro="" textlink="">
      <xdr:nvSpPr>
        <xdr:cNvPr id="1052" name="AutoShape 1">
          <a:extLst>
            <a:ext uri="{FF2B5EF4-FFF2-40B4-BE49-F238E27FC236}">
              <a16:creationId xmlns:a16="http://schemas.microsoft.com/office/drawing/2014/main" id="{00000000-0008-0000-0A00-00001C040000}"/>
            </a:ext>
          </a:extLst>
        </xdr:cNvPr>
        <xdr:cNvSpPr>
          <a:spLocks noChangeAspect="1" noChangeArrowheads="1"/>
        </xdr:cNvSpPr>
      </xdr:nvSpPr>
      <xdr:spPr>
        <a:xfrm>
          <a:off x="4191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3" name="AutoShape 1">
          <a:extLst>
            <a:ext uri="{FF2B5EF4-FFF2-40B4-BE49-F238E27FC236}">
              <a16:creationId xmlns:a16="http://schemas.microsoft.com/office/drawing/2014/main" id="{00000000-0008-0000-0A00-00001D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4" name="AutoShape 1">
          <a:extLst>
            <a:ext uri="{FF2B5EF4-FFF2-40B4-BE49-F238E27FC236}">
              <a16:creationId xmlns:a16="http://schemas.microsoft.com/office/drawing/2014/main" id="{00000000-0008-0000-0A00-00001E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5" name="AutoShape 1">
          <a:extLst>
            <a:ext uri="{FF2B5EF4-FFF2-40B4-BE49-F238E27FC236}">
              <a16:creationId xmlns:a16="http://schemas.microsoft.com/office/drawing/2014/main" id="{00000000-0008-0000-0A00-00001F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6" name="AutoShape 1">
          <a:extLst>
            <a:ext uri="{FF2B5EF4-FFF2-40B4-BE49-F238E27FC236}">
              <a16:creationId xmlns:a16="http://schemas.microsoft.com/office/drawing/2014/main" id="{00000000-0008-0000-0A00-00002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7" name="AutoShape 1">
          <a:extLst>
            <a:ext uri="{FF2B5EF4-FFF2-40B4-BE49-F238E27FC236}">
              <a16:creationId xmlns:a16="http://schemas.microsoft.com/office/drawing/2014/main" id="{00000000-0008-0000-0A00-000021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8" name="AutoShape 1">
          <a:extLst>
            <a:ext uri="{FF2B5EF4-FFF2-40B4-BE49-F238E27FC236}">
              <a16:creationId xmlns:a16="http://schemas.microsoft.com/office/drawing/2014/main" id="{00000000-0008-0000-0A00-000022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59" name="AutoShape 1">
          <a:extLst>
            <a:ext uri="{FF2B5EF4-FFF2-40B4-BE49-F238E27FC236}">
              <a16:creationId xmlns:a16="http://schemas.microsoft.com/office/drawing/2014/main" id="{00000000-0008-0000-0A00-000023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0" name="AutoShape 1">
          <a:extLst>
            <a:ext uri="{FF2B5EF4-FFF2-40B4-BE49-F238E27FC236}">
              <a16:creationId xmlns:a16="http://schemas.microsoft.com/office/drawing/2014/main" id="{00000000-0008-0000-0A00-000024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1" name="AutoShape 1">
          <a:extLst>
            <a:ext uri="{FF2B5EF4-FFF2-40B4-BE49-F238E27FC236}">
              <a16:creationId xmlns:a16="http://schemas.microsoft.com/office/drawing/2014/main" id="{00000000-0008-0000-0A00-000025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2" name="AutoShape 1">
          <a:extLst>
            <a:ext uri="{FF2B5EF4-FFF2-40B4-BE49-F238E27FC236}">
              <a16:creationId xmlns:a16="http://schemas.microsoft.com/office/drawing/2014/main" id="{00000000-0008-0000-0A00-000026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3" name="AutoShape 1">
          <a:extLst>
            <a:ext uri="{FF2B5EF4-FFF2-40B4-BE49-F238E27FC236}">
              <a16:creationId xmlns:a16="http://schemas.microsoft.com/office/drawing/2014/main" id="{00000000-0008-0000-0A00-000027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4" name="AutoShape 1">
          <a:extLst>
            <a:ext uri="{FF2B5EF4-FFF2-40B4-BE49-F238E27FC236}">
              <a16:creationId xmlns:a16="http://schemas.microsoft.com/office/drawing/2014/main" id="{00000000-0008-0000-0A00-000028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5" name="AutoShape 1">
          <a:extLst>
            <a:ext uri="{FF2B5EF4-FFF2-40B4-BE49-F238E27FC236}">
              <a16:creationId xmlns:a16="http://schemas.microsoft.com/office/drawing/2014/main" id="{00000000-0008-0000-0A00-000029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6" name="AutoShape 1">
          <a:extLst>
            <a:ext uri="{FF2B5EF4-FFF2-40B4-BE49-F238E27FC236}">
              <a16:creationId xmlns:a16="http://schemas.microsoft.com/office/drawing/2014/main" id="{00000000-0008-0000-0A00-00002A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7" name="AutoShape 1">
          <a:extLst>
            <a:ext uri="{FF2B5EF4-FFF2-40B4-BE49-F238E27FC236}">
              <a16:creationId xmlns:a16="http://schemas.microsoft.com/office/drawing/2014/main" id="{00000000-0008-0000-0A00-00002B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8" name="AutoShape 1">
          <a:extLst>
            <a:ext uri="{FF2B5EF4-FFF2-40B4-BE49-F238E27FC236}">
              <a16:creationId xmlns:a16="http://schemas.microsoft.com/office/drawing/2014/main" id="{00000000-0008-0000-0A00-00002C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69" name="AutoShape 1">
          <a:extLst>
            <a:ext uri="{FF2B5EF4-FFF2-40B4-BE49-F238E27FC236}">
              <a16:creationId xmlns:a16="http://schemas.microsoft.com/office/drawing/2014/main" id="{00000000-0008-0000-0A00-00002D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0" name="AutoShape 1">
          <a:extLst>
            <a:ext uri="{FF2B5EF4-FFF2-40B4-BE49-F238E27FC236}">
              <a16:creationId xmlns:a16="http://schemas.microsoft.com/office/drawing/2014/main" id="{00000000-0008-0000-0A00-00002E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1" name="AutoShape 1">
          <a:extLst>
            <a:ext uri="{FF2B5EF4-FFF2-40B4-BE49-F238E27FC236}">
              <a16:creationId xmlns:a16="http://schemas.microsoft.com/office/drawing/2014/main" id="{00000000-0008-0000-0A00-00002F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2" name="AutoShape 1">
          <a:extLst>
            <a:ext uri="{FF2B5EF4-FFF2-40B4-BE49-F238E27FC236}">
              <a16:creationId xmlns:a16="http://schemas.microsoft.com/office/drawing/2014/main" id="{00000000-0008-0000-0A00-000030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3" name="AutoShape 1">
          <a:extLst>
            <a:ext uri="{FF2B5EF4-FFF2-40B4-BE49-F238E27FC236}">
              <a16:creationId xmlns:a16="http://schemas.microsoft.com/office/drawing/2014/main" id="{00000000-0008-0000-0A00-000031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4" name="AutoShape 1">
          <a:extLst>
            <a:ext uri="{FF2B5EF4-FFF2-40B4-BE49-F238E27FC236}">
              <a16:creationId xmlns:a16="http://schemas.microsoft.com/office/drawing/2014/main" id="{00000000-0008-0000-0A00-000032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5" name="AutoShape 1">
          <a:extLst>
            <a:ext uri="{FF2B5EF4-FFF2-40B4-BE49-F238E27FC236}">
              <a16:creationId xmlns:a16="http://schemas.microsoft.com/office/drawing/2014/main" id="{00000000-0008-0000-0A00-000033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6" name="AutoShape 1">
          <a:extLst>
            <a:ext uri="{FF2B5EF4-FFF2-40B4-BE49-F238E27FC236}">
              <a16:creationId xmlns:a16="http://schemas.microsoft.com/office/drawing/2014/main" id="{00000000-0008-0000-0A00-000034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7" name="AutoShape 1">
          <a:extLst>
            <a:ext uri="{FF2B5EF4-FFF2-40B4-BE49-F238E27FC236}">
              <a16:creationId xmlns:a16="http://schemas.microsoft.com/office/drawing/2014/main" id="{00000000-0008-0000-0A00-000035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8" name="AutoShape 1">
          <a:extLst>
            <a:ext uri="{FF2B5EF4-FFF2-40B4-BE49-F238E27FC236}">
              <a16:creationId xmlns:a16="http://schemas.microsoft.com/office/drawing/2014/main" id="{00000000-0008-0000-0A00-000036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79" name="AutoShape 1">
          <a:extLst>
            <a:ext uri="{FF2B5EF4-FFF2-40B4-BE49-F238E27FC236}">
              <a16:creationId xmlns:a16="http://schemas.microsoft.com/office/drawing/2014/main" id="{00000000-0008-0000-0A00-000037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80" name="AutoShape 1">
          <a:extLst>
            <a:ext uri="{FF2B5EF4-FFF2-40B4-BE49-F238E27FC236}">
              <a16:creationId xmlns:a16="http://schemas.microsoft.com/office/drawing/2014/main" id="{00000000-0008-0000-0A00-000038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xdr:row>
      <xdr:rowOff>0</xdr:rowOff>
    </xdr:from>
    <xdr:ext cx="297657" cy="323850"/>
    <xdr:sp macro="" textlink="">
      <xdr:nvSpPr>
        <xdr:cNvPr id="1081" name="AutoShape 1">
          <a:extLst>
            <a:ext uri="{FF2B5EF4-FFF2-40B4-BE49-F238E27FC236}">
              <a16:creationId xmlns:a16="http://schemas.microsoft.com/office/drawing/2014/main" id="{00000000-0008-0000-0A00-000039040000}"/>
            </a:ext>
          </a:extLst>
        </xdr:cNvPr>
        <xdr:cNvSpPr>
          <a:spLocks noChangeAspect="1" noChangeArrowheads="1"/>
        </xdr:cNvSpPr>
      </xdr:nvSpPr>
      <xdr:spPr>
        <a:xfrm>
          <a:off x="4191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2" name="AutoShape 1">
          <a:extLst>
            <a:ext uri="{FF2B5EF4-FFF2-40B4-BE49-F238E27FC236}">
              <a16:creationId xmlns:a16="http://schemas.microsoft.com/office/drawing/2014/main" id="{00000000-0008-0000-0A00-00003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3" name="AutoShape 1">
          <a:extLst>
            <a:ext uri="{FF2B5EF4-FFF2-40B4-BE49-F238E27FC236}">
              <a16:creationId xmlns:a16="http://schemas.microsoft.com/office/drawing/2014/main" id="{00000000-0008-0000-0A00-00003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4" name="AutoShape 1">
          <a:extLst>
            <a:ext uri="{FF2B5EF4-FFF2-40B4-BE49-F238E27FC236}">
              <a16:creationId xmlns:a16="http://schemas.microsoft.com/office/drawing/2014/main" id="{00000000-0008-0000-0A00-00003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5" name="AutoShape 1">
          <a:extLst>
            <a:ext uri="{FF2B5EF4-FFF2-40B4-BE49-F238E27FC236}">
              <a16:creationId xmlns:a16="http://schemas.microsoft.com/office/drawing/2014/main" id="{00000000-0008-0000-0A00-00003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6" name="AutoShape 1">
          <a:extLst>
            <a:ext uri="{FF2B5EF4-FFF2-40B4-BE49-F238E27FC236}">
              <a16:creationId xmlns:a16="http://schemas.microsoft.com/office/drawing/2014/main" id="{00000000-0008-0000-0A00-00003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7" name="AutoShape 1">
          <a:extLst>
            <a:ext uri="{FF2B5EF4-FFF2-40B4-BE49-F238E27FC236}">
              <a16:creationId xmlns:a16="http://schemas.microsoft.com/office/drawing/2014/main" id="{00000000-0008-0000-0A00-00003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8" name="AutoShape 1">
          <a:extLst>
            <a:ext uri="{FF2B5EF4-FFF2-40B4-BE49-F238E27FC236}">
              <a16:creationId xmlns:a16="http://schemas.microsoft.com/office/drawing/2014/main" id="{00000000-0008-0000-0A00-00004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89" name="AutoShape 1">
          <a:extLst>
            <a:ext uri="{FF2B5EF4-FFF2-40B4-BE49-F238E27FC236}">
              <a16:creationId xmlns:a16="http://schemas.microsoft.com/office/drawing/2014/main" id="{00000000-0008-0000-0A00-00004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0" name="AutoShape 1">
          <a:extLst>
            <a:ext uri="{FF2B5EF4-FFF2-40B4-BE49-F238E27FC236}">
              <a16:creationId xmlns:a16="http://schemas.microsoft.com/office/drawing/2014/main" id="{00000000-0008-0000-0A00-00004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1" name="AutoShape 1">
          <a:extLst>
            <a:ext uri="{FF2B5EF4-FFF2-40B4-BE49-F238E27FC236}">
              <a16:creationId xmlns:a16="http://schemas.microsoft.com/office/drawing/2014/main" id="{00000000-0008-0000-0A00-00004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2" name="AutoShape 1">
          <a:extLst>
            <a:ext uri="{FF2B5EF4-FFF2-40B4-BE49-F238E27FC236}">
              <a16:creationId xmlns:a16="http://schemas.microsoft.com/office/drawing/2014/main" id="{00000000-0008-0000-0A00-00004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3" name="AutoShape 1">
          <a:extLst>
            <a:ext uri="{FF2B5EF4-FFF2-40B4-BE49-F238E27FC236}">
              <a16:creationId xmlns:a16="http://schemas.microsoft.com/office/drawing/2014/main" id="{00000000-0008-0000-0A00-00004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4" name="AutoShape 1">
          <a:extLst>
            <a:ext uri="{FF2B5EF4-FFF2-40B4-BE49-F238E27FC236}">
              <a16:creationId xmlns:a16="http://schemas.microsoft.com/office/drawing/2014/main" id="{00000000-0008-0000-0A00-00004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5" name="AutoShape 1">
          <a:extLst>
            <a:ext uri="{FF2B5EF4-FFF2-40B4-BE49-F238E27FC236}">
              <a16:creationId xmlns:a16="http://schemas.microsoft.com/office/drawing/2014/main" id="{00000000-0008-0000-0A00-00004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6" name="AutoShape 1">
          <a:extLst>
            <a:ext uri="{FF2B5EF4-FFF2-40B4-BE49-F238E27FC236}">
              <a16:creationId xmlns:a16="http://schemas.microsoft.com/office/drawing/2014/main" id="{00000000-0008-0000-0A00-00004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7" name="AutoShape 1">
          <a:extLst>
            <a:ext uri="{FF2B5EF4-FFF2-40B4-BE49-F238E27FC236}">
              <a16:creationId xmlns:a16="http://schemas.microsoft.com/office/drawing/2014/main" id="{00000000-0008-0000-0A00-00004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8" name="AutoShape 1">
          <a:extLst>
            <a:ext uri="{FF2B5EF4-FFF2-40B4-BE49-F238E27FC236}">
              <a16:creationId xmlns:a16="http://schemas.microsoft.com/office/drawing/2014/main" id="{00000000-0008-0000-0A00-00004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099" name="AutoShape 1">
          <a:extLst>
            <a:ext uri="{FF2B5EF4-FFF2-40B4-BE49-F238E27FC236}">
              <a16:creationId xmlns:a16="http://schemas.microsoft.com/office/drawing/2014/main" id="{00000000-0008-0000-0A00-00004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0" name="AutoShape 1">
          <a:extLst>
            <a:ext uri="{FF2B5EF4-FFF2-40B4-BE49-F238E27FC236}">
              <a16:creationId xmlns:a16="http://schemas.microsoft.com/office/drawing/2014/main" id="{00000000-0008-0000-0A00-00004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1" name="AutoShape 1">
          <a:extLst>
            <a:ext uri="{FF2B5EF4-FFF2-40B4-BE49-F238E27FC236}">
              <a16:creationId xmlns:a16="http://schemas.microsoft.com/office/drawing/2014/main" id="{00000000-0008-0000-0A00-00004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2" name="AutoShape 1">
          <a:extLst>
            <a:ext uri="{FF2B5EF4-FFF2-40B4-BE49-F238E27FC236}">
              <a16:creationId xmlns:a16="http://schemas.microsoft.com/office/drawing/2014/main" id="{00000000-0008-0000-0A00-00004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3" name="AutoShape 1">
          <a:extLst>
            <a:ext uri="{FF2B5EF4-FFF2-40B4-BE49-F238E27FC236}">
              <a16:creationId xmlns:a16="http://schemas.microsoft.com/office/drawing/2014/main" id="{00000000-0008-0000-0A00-00004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4" name="AutoShape 1">
          <a:extLst>
            <a:ext uri="{FF2B5EF4-FFF2-40B4-BE49-F238E27FC236}">
              <a16:creationId xmlns:a16="http://schemas.microsoft.com/office/drawing/2014/main" id="{00000000-0008-0000-0A00-00005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5" name="AutoShape 1">
          <a:extLst>
            <a:ext uri="{FF2B5EF4-FFF2-40B4-BE49-F238E27FC236}">
              <a16:creationId xmlns:a16="http://schemas.microsoft.com/office/drawing/2014/main" id="{00000000-0008-0000-0A00-00005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6" name="AutoShape 1">
          <a:extLst>
            <a:ext uri="{FF2B5EF4-FFF2-40B4-BE49-F238E27FC236}">
              <a16:creationId xmlns:a16="http://schemas.microsoft.com/office/drawing/2014/main" id="{00000000-0008-0000-0A00-00005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7" name="AutoShape 1">
          <a:extLst>
            <a:ext uri="{FF2B5EF4-FFF2-40B4-BE49-F238E27FC236}">
              <a16:creationId xmlns:a16="http://schemas.microsoft.com/office/drawing/2014/main" id="{00000000-0008-0000-0A00-00005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8" name="AutoShape 1">
          <a:extLst>
            <a:ext uri="{FF2B5EF4-FFF2-40B4-BE49-F238E27FC236}">
              <a16:creationId xmlns:a16="http://schemas.microsoft.com/office/drawing/2014/main" id="{00000000-0008-0000-0A00-00005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09" name="AutoShape 1">
          <a:extLst>
            <a:ext uri="{FF2B5EF4-FFF2-40B4-BE49-F238E27FC236}">
              <a16:creationId xmlns:a16="http://schemas.microsoft.com/office/drawing/2014/main" id="{00000000-0008-0000-0A00-00005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10" name="AutoShape 1">
          <a:extLst>
            <a:ext uri="{FF2B5EF4-FFF2-40B4-BE49-F238E27FC236}">
              <a16:creationId xmlns:a16="http://schemas.microsoft.com/office/drawing/2014/main" id="{00000000-0008-0000-0A00-00005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11" name="AutoShape 1">
          <a:extLst>
            <a:ext uri="{FF2B5EF4-FFF2-40B4-BE49-F238E27FC236}">
              <a16:creationId xmlns:a16="http://schemas.microsoft.com/office/drawing/2014/main" id="{00000000-0008-0000-0A00-00005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2" name="AutoShape 1">
          <a:extLst>
            <a:ext uri="{FF2B5EF4-FFF2-40B4-BE49-F238E27FC236}">
              <a16:creationId xmlns:a16="http://schemas.microsoft.com/office/drawing/2014/main" id="{00000000-0008-0000-0A00-000058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3" name="AutoShape 1">
          <a:extLst>
            <a:ext uri="{FF2B5EF4-FFF2-40B4-BE49-F238E27FC236}">
              <a16:creationId xmlns:a16="http://schemas.microsoft.com/office/drawing/2014/main" id="{00000000-0008-0000-0A00-000059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4" name="AutoShape 1">
          <a:extLst>
            <a:ext uri="{FF2B5EF4-FFF2-40B4-BE49-F238E27FC236}">
              <a16:creationId xmlns:a16="http://schemas.microsoft.com/office/drawing/2014/main" id="{00000000-0008-0000-0A00-00005A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5" name="AutoShape 1">
          <a:extLst>
            <a:ext uri="{FF2B5EF4-FFF2-40B4-BE49-F238E27FC236}">
              <a16:creationId xmlns:a16="http://schemas.microsoft.com/office/drawing/2014/main" id="{00000000-0008-0000-0A00-00005B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6" name="AutoShape 1">
          <a:extLst>
            <a:ext uri="{FF2B5EF4-FFF2-40B4-BE49-F238E27FC236}">
              <a16:creationId xmlns:a16="http://schemas.microsoft.com/office/drawing/2014/main" id="{00000000-0008-0000-0A00-00005C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7" name="AutoShape 1">
          <a:extLst>
            <a:ext uri="{FF2B5EF4-FFF2-40B4-BE49-F238E27FC236}">
              <a16:creationId xmlns:a16="http://schemas.microsoft.com/office/drawing/2014/main" id="{00000000-0008-0000-0A00-00005D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8" name="AutoShape 1">
          <a:extLst>
            <a:ext uri="{FF2B5EF4-FFF2-40B4-BE49-F238E27FC236}">
              <a16:creationId xmlns:a16="http://schemas.microsoft.com/office/drawing/2014/main" id="{00000000-0008-0000-0A00-00005E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19" name="AutoShape 1">
          <a:extLst>
            <a:ext uri="{FF2B5EF4-FFF2-40B4-BE49-F238E27FC236}">
              <a16:creationId xmlns:a16="http://schemas.microsoft.com/office/drawing/2014/main" id="{00000000-0008-0000-0A00-00005F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0" name="AutoShape 1">
          <a:extLst>
            <a:ext uri="{FF2B5EF4-FFF2-40B4-BE49-F238E27FC236}">
              <a16:creationId xmlns:a16="http://schemas.microsoft.com/office/drawing/2014/main" id="{00000000-0008-0000-0A00-000060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1" name="AutoShape 1">
          <a:extLst>
            <a:ext uri="{FF2B5EF4-FFF2-40B4-BE49-F238E27FC236}">
              <a16:creationId xmlns:a16="http://schemas.microsoft.com/office/drawing/2014/main" id="{00000000-0008-0000-0A00-000061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2" name="AutoShape 1">
          <a:extLst>
            <a:ext uri="{FF2B5EF4-FFF2-40B4-BE49-F238E27FC236}">
              <a16:creationId xmlns:a16="http://schemas.microsoft.com/office/drawing/2014/main" id="{00000000-0008-0000-0A00-000062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1123" name="AutoShape 1">
          <a:extLst>
            <a:ext uri="{FF2B5EF4-FFF2-40B4-BE49-F238E27FC236}">
              <a16:creationId xmlns:a16="http://schemas.microsoft.com/office/drawing/2014/main" id="{00000000-0008-0000-0A00-000063040000}"/>
            </a:ext>
          </a:extLst>
        </xdr:cNvPr>
        <xdr:cNvSpPr>
          <a:spLocks noChangeAspect="1" noChangeArrowheads="1"/>
        </xdr:cNvSpPr>
      </xdr:nvSpPr>
      <xdr:spPr>
        <a:xfrm>
          <a:off x="31623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4" name="AutoShape 1">
          <a:extLst>
            <a:ext uri="{FF2B5EF4-FFF2-40B4-BE49-F238E27FC236}">
              <a16:creationId xmlns:a16="http://schemas.microsoft.com/office/drawing/2014/main" id="{00000000-0008-0000-0A00-00006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5" name="AutoShape 1">
          <a:extLst>
            <a:ext uri="{FF2B5EF4-FFF2-40B4-BE49-F238E27FC236}">
              <a16:creationId xmlns:a16="http://schemas.microsoft.com/office/drawing/2014/main" id="{00000000-0008-0000-0A00-00006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6" name="AutoShape 1">
          <a:extLst>
            <a:ext uri="{FF2B5EF4-FFF2-40B4-BE49-F238E27FC236}">
              <a16:creationId xmlns:a16="http://schemas.microsoft.com/office/drawing/2014/main" id="{00000000-0008-0000-0A00-00006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7" name="AutoShape 1">
          <a:extLst>
            <a:ext uri="{FF2B5EF4-FFF2-40B4-BE49-F238E27FC236}">
              <a16:creationId xmlns:a16="http://schemas.microsoft.com/office/drawing/2014/main" id="{00000000-0008-0000-0A00-00006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8" name="AutoShape 1">
          <a:extLst>
            <a:ext uri="{FF2B5EF4-FFF2-40B4-BE49-F238E27FC236}">
              <a16:creationId xmlns:a16="http://schemas.microsoft.com/office/drawing/2014/main" id="{00000000-0008-0000-0A00-00006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29" name="AutoShape 1">
          <a:extLst>
            <a:ext uri="{FF2B5EF4-FFF2-40B4-BE49-F238E27FC236}">
              <a16:creationId xmlns:a16="http://schemas.microsoft.com/office/drawing/2014/main" id="{00000000-0008-0000-0A00-00006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0" name="AutoShape 1">
          <a:extLst>
            <a:ext uri="{FF2B5EF4-FFF2-40B4-BE49-F238E27FC236}">
              <a16:creationId xmlns:a16="http://schemas.microsoft.com/office/drawing/2014/main" id="{00000000-0008-0000-0A00-00006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1" name="AutoShape 1">
          <a:extLst>
            <a:ext uri="{FF2B5EF4-FFF2-40B4-BE49-F238E27FC236}">
              <a16:creationId xmlns:a16="http://schemas.microsoft.com/office/drawing/2014/main" id="{00000000-0008-0000-0A00-00006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2" name="AutoShape 1">
          <a:extLst>
            <a:ext uri="{FF2B5EF4-FFF2-40B4-BE49-F238E27FC236}">
              <a16:creationId xmlns:a16="http://schemas.microsoft.com/office/drawing/2014/main" id="{00000000-0008-0000-0A00-00006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3" name="AutoShape 1">
          <a:extLst>
            <a:ext uri="{FF2B5EF4-FFF2-40B4-BE49-F238E27FC236}">
              <a16:creationId xmlns:a16="http://schemas.microsoft.com/office/drawing/2014/main" id="{00000000-0008-0000-0A00-00006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4" name="AutoShape 1">
          <a:extLst>
            <a:ext uri="{FF2B5EF4-FFF2-40B4-BE49-F238E27FC236}">
              <a16:creationId xmlns:a16="http://schemas.microsoft.com/office/drawing/2014/main" id="{00000000-0008-0000-0A00-00006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5" name="AutoShape 1">
          <a:extLst>
            <a:ext uri="{FF2B5EF4-FFF2-40B4-BE49-F238E27FC236}">
              <a16:creationId xmlns:a16="http://schemas.microsoft.com/office/drawing/2014/main" id="{00000000-0008-0000-0A00-00006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6" name="AutoShape 1">
          <a:extLst>
            <a:ext uri="{FF2B5EF4-FFF2-40B4-BE49-F238E27FC236}">
              <a16:creationId xmlns:a16="http://schemas.microsoft.com/office/drawing/2014/main" id="{00000000-0008-0000-0A00-00007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7" name="AutoShape 1">
          <a:extLst>
            <a:ext uri="{FF2B5EF4-FFF2-40B4-BE49-F238E27FC236}">
              <a16:creationId xmlns:a16="http://schemas.microsoft.com/office/drawing/2014/main" id="{00000000-0008-0000-0A00-000071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8" name="AutoShape 1">
          <a:extLst>
            <a:ext uri="{FF2B5EF4-FFF2-40B4-BE49-F238E27FC236}">
              <a16:creationId xmlns:a16="http://schemas.microsoft.com/office/drawing/2014/main" id="{00000000-0008-0000-0A00-000072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39" name="AutoShape 1">
          <a:extLst>
            <a:ext uri="{FF2B5EF4-FFF2-40B4-BE49-F238E27FC236}">
              <a16:creationId xmlns:a16="http://schemas.microsoft.com/office/drawing/2014/main" id="{00000000-0008-0000-0A00-000073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0" name="AutoShape 1">
          <a:extLst>
            <a:ext uri="{FF2B5EF4-FFF2-40B4-BE49-F238E27FC236}">
              <a16:creationId xmlns:a16="http://schemas.microsoft.com/office/drawing/2014/main" id="{00000000-0008-0000-0A00-000074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1" name="AutoShape 1">
          <a:extLst>
            <a:ext uri="{FF2B5EF4-FFF2-40B4-BE49-F238E27FC236}">
              <a16:creationId xmlns:a16="http://schemas.microsoft.com/office/drawing/2014/main" id="{00000000-0008-0000-0A00-000075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2" name="AutoShape 1">
          <a:extLst>
            <a:ext uri="{FF2B5EF4-FFF2-40B4-BE49-F238E27FC236}">
              <a16:creationId xmlns:a16="http://schemas.microsoft.com/office/drawing/2014/main" id="{00000000-0008-0000-0A00-000076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3" name="AutoShape 1">
          <a:extLst>
            <a:ext uri="{FF2B5EF4-FFF2-40B4-BE49-F238E27FC236}">
              <a16:creationId xmlns:a16="http://schemas.microsoft.com/office/drawing/2014/main" id="{00000000-0008-0000-0A00-000077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4" name="AutoShape 1">
          <a:extLst>
            <a:ext uri="{FF2B5EF4-FFF2-40B4-BE49-F238E27FC236}">
              <a16:creationId xmlns:a16="http://schemas.microsoft.com/office/drawing/2014/main" id="{00000000-0008-0000-0A00-000078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5" name="AutoShape 1">
          <a:extLst>
            <a:ext uri="{FF2B5EF4-FFF2-40B4-BE49-F238E27FC236}">
              <a16:creationId xmlns:a16="http://schemas.microsoft.com/office/drawing/2014/main" id="{00000000-0008-0000-0A00-000079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6" name="AutoShape 1">
          <a:extLst>
            <a:ext uri="{FF2B5EF4-FFF2-40B4-BE49-F238E27FC236}">
              <a16:creationId xmlns:a16="http://schemas.microsoft.com/office/drawing/2014/main" id="{00000000-0008-0000-0A00-00007A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7" name="AutoShape 1">
          <a:extLst>
            <a:ext uri="{FF2B5EF4-FFF2-40B4-BE49-F238E27FC236}">
              <a16:creationId xmlns:a16="http://schemas.microsoft.com/office/drawing/2014/main" id="{00000000-0008-0000-0A00-00007B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8" name="AutoShape 1">
          <a:extLst>
            <a:ext uri="{FF2B5EF4-FFF2-40B4-BE49-F238E27FC236}">
              <a16:creationId xmlns:a16="http://schemas.microsoft.com/office/drawing/2014/main" id="{00000000-0008-0000-0A00-00007C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49" name="AutoShape 1">
          <a:extLst>
            <a:ext uri="{FF2B5EF4-FFF2-40B4-BE49-F238E27FC236}">
              <a16:creationId xmlns:a16="http://schemas.microsoft.com/office/drawing/2014/main" id="{00000000-0008-0000-0A00-00007D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0" name="AutoShape 1">
          <a:extLst>
            <a:ext uri="{FF2B5EF4-FFF2-40B4-BE49-F238E27FC236}">
              <a16:creationId xmlns:a16="http://schemas.microsoft.com/office/drawing/2014/main" id="{00000000-0008-0000-0A00-00007E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1" name="AutoShape 1">
          <a:extLst>
            <a:ext uri="{FF2B5EF4-FFF2-40B4-BE49-F238E27FC236}">
              <a16:creationId xmlns:a16="http://schemas.microsoft.com/office/drawing/2014/main" id="{00000000-0008-0000-0A00-00007F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xdr:row>
      <xdr:rowOff>0</xdr:rowOff>
    </xdr:from>
    <xdr:ext cx="297657" cy="323850"/>
    <xdr:sp macro="" textlink="">
      <xdr:nvSpPr>
        <xdr:cNvPr id="1152" name="AutoShape 1">
          <a:extLst>
            <a:ext uri="{FF2B5EF4-FFF2-40B4-BE49-F238E27FC236}">
              <a16:creationId xmlns:a16="http://schemas.microsoft.com/office/drawing/2014/main" id="{00000000-0008-0000-0A00-000080040000}"/>
            </a:ext>
          </a:extLst>
        </xdr:cNvPr>
        <xdr:cNvSpPr>
          <a:spLocks noChangeAspect="1" noChangeArrowheads="1"/>
        </xdr:cNvSpPr>
      </xdr:nvSpPr>
      <xdr:spPr>
        <a:xfrm>
          <a:off x="29813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3" name="AutoShape 1">
          <a:extLst>
            <a:ext uri="{FF2B5EF4-FFF2-40B4-BE49-F238E27FC236}">
              <a16:creationId xmlns:a16="http://schemas.microsoft.com/office/drawing/2014/main" id="{00000000-0008-0000-0A00-00008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4" name="AutoShape 1">
          <a:extLst>
            <a:ext uri="{FF2B5EF4-FFF2-40B4-BE49-F238E27FC236}">
              <a16:creationId xmlns:a16="http://schemas.microsoft.com/office/drawing/2014/main" id="{00000000-0008-0000-0A00-00008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5" name="AutoShape 1">
          <a:extLst>
            <a:ext uri="{FF2B5EF4-FFF2-40B4-BE49-F238E27FC236}">
              <a16:creationId xmlns:a16="http://schemas.microsoft.com/office/drawing/2014/main" id="{00000000-0008-0000-0A00-00008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6" name="AutoShape 1">
          <a:extLst>
            <a:ext uri="{FF2B5EF4-FFF2-40B4-BE49-F238E27FC236}">
              <a16:creationId xmlns:a16="http://schemas.microsoft.com/office/drawing/2014/main" id="{00000000-0008-0000-0A00-00008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7" name="AutoShape 1">
          <a:extLst>
            <a:ext uri="{FF2B5EF4-FFF2-40B4-BE49-F238E27FC236}">
              <a16:creationId xmlns:a16="http://schemas.microsoft.com/office/drawing/2014/main" id="{00000000-0008-0000-0A00-00008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8" name="AutoShape 1">
          <a:extLst>
            <a:ext uri="{FF2B5EF4-FFF2-40B4-BE49-F238E27FC236}">
              <a16:creationId xmlns:a16="http://schemas.microsoft.com/office/drawing/2014/main" id="{00000000-0008-0000-0A00-00008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59" name="AutoShape 1">
          <a:extLst>
            <a:ext uri="{FF2B5EF4-FFF2-40B4-BE49-F238E27FC236}">
              <a16:creationId xmlns:a16="http://schemas.microsoft.com/office/drawing/2014/main" id="{00000000-0008-0000-0A00-00008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0" name="AutoShape 1">
          <a:extLst>
            <a:ext uri="{FF2B5EF4-FFF2-40B4-BE49-F238E27FC236}">
              <a16:creationId xmlns:a16="http://schemas.microsoft.com/office/drawing/2014/main" id="{00000000-0008-0000-0A00-00008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1" name="AutoShape 1">
          <a:extLst>
            <a:ext uri="{FF2B5EF4-FFF2-40B4-BE49-F238E27FC236}">
              <a16:creationId xmlns:a16="http://schemas.microsoft.com/office/drawing/2014/main" id="{00000000-0008-0000-0A00-00008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2" name="AutoShape 1">
          <a:extLst>
            <a:ext uri="{FF2B5EF4-FFF2-40B4-BE49-F238E27FC236}">
              <a16:creationId xmlns:a16="http://schemas.microsoft.com/office/drawing/2014/main" id="{00000000-0008-0000-0A00-00008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3" name="AutoShape 1">
          <a:extLst>
            <a:ext uri="{FF2B5EF4-FFF2-40B4-BE49-F238E27FC236}">
              <a16:creationId xmlns:a16="http://schemas.microsoft.com/office/drawing/2014/main" id="{00000000-0008-0000-0A00-00008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4" name="AutoShape 1">
          <a:extLst>
            <a:ext uri="{FF2B5EF4-FFF2-40B4-BE49-F238E27FC236}">
              <a16:creationId xmlns:a16="http://schemas.microsoft.com/office/drawing/2014/main" id="{00000000-0008-0000-0A00-00008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5" name="AutoShape 1">
          <a:extLst>
            <a:ext uri="{FF2B5EF4-FFF2-40B4-BE49-F238E27FC236}">
              <a16:creationId xmlns:a16="http://schemas.microsoft.com/office/drawing/2014/main" id="{00000000-0008-0000-0A00-00008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6" name="AutoShape 1">
          <a:extLst>
            <a:ext uri="{FF2B5EF4-FFF2-40B4-BE49-F238E27FC236}">
              <a16:creationId xmlns:a16="http://schemas.microsoft.com/office/drawing/2014/main" id="{00000000-0008-0000-0A00-00008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7" name="AutoShape 1">
          <a:extLst>
            <a:ext uri="{FF2B5EF4-FFF2-40B4-BE49-F238E27FC236}">
              <a16:creationId xmlns:a16="http://schemas.microsoft.com/office/drawing/2014/main" id="{00000000-0008-0000-0A00-00008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8" name="AutoShape 1">
          <a:extLst>
            <a:ext uri="{FF2B5EF4-FFF2-40B4-BE49-F238E27FC236}">
              <a16:creationId xmlns:a16="http://schemas.microsoft.com/office/drawing/2014/main" id="{00000000-0008-0000-0A00-00009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69" name="AutoShape 1">
          <a:extLst>
            <a:ext uri="{FF2B5EF4-FFF2-40B4-BE49-F238E27FC236}">
              <a16:creationId xmlns:a16="http://schemas.microsoft.com/office/drawing/2014/main" id="{00000000-0008-0000-0A00-00009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0" name="AutoShape 1">
          <a:extLst>
            <a:ext uri="{FF2B5EF4-FFF2-40B4-BE49-F238E27FC236}">
              <a16:creationId xmlns:a16="http://schemas.microsoft.com/office/drawing/2014/main" id="{00000000-0008-0000-0A00-00009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1" name="AutoShape 1">
          <a:extLst>
            <a:ext uri="{FF2B5EF4-FFF2-40B4-BE49-F238E27FC236}">
              <a16:creationId xmlns:a16="http://schemas.microsoft.com/office/drawing/2014/main" id="{00000000-0008-0000-0A00-00009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2" name="AutoShape 1">
          <a:extLst>
            <a:ext uri="{FF2B5EF4-FFF2-40B4-BE49-F238E27FC236}">
              <a16:creationId xmlns:a16="http://schemas.microsoft.com/office/drawing/2014/main" id="{00000000-0008-0000-0A00-00009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3" name="AutoShape 1">
          <a:extLst>
            <a:ext uri="{FF2B5EF4-FFF2-40B4-BE49-F238E27FC236}">
              <a16:creationId xmlns:a16="http://schemas.microsoft.com/office/drawing/2014/main" id="{00000000-0008-0000-0A00-00009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4" name="AutoShape 1">
          <a:extLst>
            <a:ext uri="{FF2B5EF4-FFF2-40B4-BE49-F238E27FC236}">
              <a16:creationId xmlns:a16="http://schemas.microsoft.com/office/drawing/2014/main" id="{00000000-0008-0000-0A00-00009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5" name="AutoShape 1">
          <a:extLst>
            <a:ext uri="{FF2B5EF4-FFF2-40B4-BE49-F238E27FC236}">
              <a16:creationId xmlns:a16="http://schemas.microsoft.com/office/drawing/2014/main" id="{00000000-0008-0000-0A00-00009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6" name="AutoShape 1">
          <a:extLst>
            <a:ext uri="{FF2B5EF4-FFF2-40B4-BE49-F238E27FC236}">
              <a16:creationId xmlns:a16="http://schemas.microsoft.com/office/drawing/2014/main" id="{00000000-0008-0000-0A00-00009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7" name="AutoShape 1">
          <a:extLst>
            <a:ext uri="{FF2B5EF4-FFF2-40B4-BE49-F238E27FC236}">
              <a16:creationId xmlns:a16="http://schemas.microsoft.com/office/drawing/2014/main" id="{00000000-0008-0000-0A00-00009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8" name="AutoShape 1">
          <a:extLst>
            <a:ext uri="{FF2B5EF4-FFF2-40B4-BE49-F238E27FC236}">
              <a16:creationId xmlns:a16="http://schemas.microsoft.com/office/drawing/2014/main" id="{00000000-0008-0000-0A00-00009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79" name="AutoShape 1">
          <a:extLst>
            <a:ext uri="{FF2B5EF4-FFF2-40B4-BE49-F238E27FC236}">
              <a16:creationId xmlns:a16="http://schemas.microsoft.com/office/drawing/2014/main" id="{00000000-0008-0000-0A00-00009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0" name="AutoShape 1">
          <a:extLst>
            <a:ext uri="{FF2B5EF4-FFF2-40B4-BE49-F238E27FC236}">
              <a16:creationId xmlns:a16="http://schemas.microsoft.com/office/drawing/2014/main" id="{00000000-0008-0000-0A00-00009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1" name="AutoShape 1">
          <a:extLst>
            <a:ext uri="{FF2B5EF4-FFF2-40B4-BE49-F238E27FC236}">
              <a16:creationId xmlns:a16="http://schemas.microsoft.com/office/drawing/2014/main" id="{00000000-0008-0000-0A00-00009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2" name="AutoShape 1">
          <a:extLst>
            <a:ext uri="{FF2B5EF4-FFF2-40B4-BE49-F238E27FC236}">
              <a16:creationId xmlns:a16="http://schemas.microsoft.com/office/drawing/2014/main" id="{00000000-0008-0000-0A00-00009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3" name="AutoShape 1">
          <a:extLst>
            <a:ext uri="{FF2B5EF4-FFF2-40B4-BE49-F238E27FC236}">
              <a16:creationId xmlns:a16="http://schemas.microsoft.com/office/drawing/2014/main" id="{00000000-0008-0000-0A00-00009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4" name="AutoShape 1">
          <a:extLst>
            <a:ext uri="{FF2B5EF4-FFF2-40B4-BE49-F238E27FC236}">
              <a16:creationId xmlns:a16="http://schemas.microsoft.com/office/drawing/2014/main" id="{00000000-0008-0000-0A00-0000A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5" name="AutoShape 1">
          <a:extLst>
            <a:ext uri="{FF2B5EF4-FFF2-40B4-BE49-F238E27FC236}">
              <a16:creationId xmlns:a16="http://schemas.microsoft.com/office/drawing/2014/main" id="{00000000-0008-0000-0A00-0000A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6" name="AutoShape 1">
          <a:extLst>
            <a:ext uri="{FF2B5EF4-FFF2-40B4-BE49-F238E27FC236}">
              <a16:creationId xmlns:a16="http://schemas.microsoft.com/office/drawing/2014/main" id="{00000000-0008-0000-0A00-0000A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7" name="AutoShape 1">
          <a:extLst>
            <a:ext uri="{FF2B5EF4-FFF2-40B4-BE49-F238E27FC236}">
              <a16:creationId xmlns:a16="http://schemas.microsoft.com/office/drawing/2014/main" id="{00000000-0008-0000-0A00-0000A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8" name="AutoShape 1">
          <a:extLst>
            <a:ext uri="{FF2B5EF4-FFF2-40B4-BE49-F238E27FC236}">
              <a16:creationId xmlns:a16="http://schemas.microsoft.com/office/drawing/2014/main" id="{00000000-0008-0000-0A00-0000A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89" name="AutoShape 1">
          <a:extLst>
            <a:ext uri="{FF2B5EF4-FFF2-40B4-BE49-F238E27FC236}">
              <a16:creationId xmlns:a16="http://schemas.microsoft.com/office/drawing/2014/main" id="{00000000-0008-0000-0A00-0000A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0" name="AutoShape 1">
          <a:extLst>
            <a:ext uri="{FF2B5EF4-FFF2-40B4-BE49-F238E27FC236}">
              <a16:creationId xmlns:a16="http://schemas.microsoft.com/office/drawing/2014/main" id="{00000000-0008-0000-0A00-0000A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1" name="AutoShape 1">
          <a:extLst>
            <a:ext uri="{FF2B5EF4-FFF2-40B4-BE49-F238E27FC236}">
              <a16:creationId xmlns:a16="http://schemas.microsoft.com/office/drawing/2014/main" id="{00000000-0008-0000-0A00-0000A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2" name="AutoShape 1">
          <a:extLst>
            <a:ext uri="{FF2B5EF4-FFF2-40B4-BE49-F238E27FC236}">
              <a16:creationId xmlns:a16="http://schemas.microsoft.com/office/drawing/2014/main" id="{00000000-0008-0000-0A00-0000A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3" name="AutoShape 1">
          <a:extLst>
            <a:ext uri="{FF2B5EF4-FFF2-40B4-BE49-F238E27FC236}">
              <a16:creationId xmlns:a16="http://schemas.microsoft.com/office/drawing/2014/main" id="{00000000-0008-0000-0A00-0000A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4" name="AutoShape 1">
          <a:extLst>
            <a:ext uri="{FF2B5EF4-FFF2-40B4-BE49-F238E27FC236}">
              <a16:creationId xmlns:a16="http://schemas.microsoft.com/office/drawing/2014/main" id="{00000000-0008-0000-0A00-0000A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5" name="AutoShape 1">
          <a:extLst>
            <a:ext uri="{FF2B5EF4-FFF2-40B4-BE49-F238E27FC236}">
              <a16:creationId xmlns:a16="http://schemas.microsoft.com/office/drawing/2014/main" id="{00000000-0008-0000-0A00-0000A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6" name="AutoShape 1">
          <a:extLst>
            <a:ext uri="{FF2B5EF4-FFF2-40B4-BE49-F238E27FC236}">
              <a16:creationId xmlns:a16="http://schemas.microsoft.com/office/drawing/2014/main" id="{00000000-0008-0000-0A00-0000A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7" name="AutoShape 1">
          <a:extLst>
            <a:ext uri="{FF2B5EF4-FFF2-40B4-BE49-F238E27FC236}">
              <a16:creationId xmlns:a16="http://schemas.microsoft.com/office/drawing/2014/main" id="{00000000-0008-0000-0A00-0000A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8" name="AutoShape 1">
          <a:extLst>
            <a:ext uri="{FF2B5EF4-FFF2-40B4-BE49-F238E27FC236}">
              <a16:creationId xmlns:a16="http://schemas.microsoft.com/office/drawing/2014/main" id="{00000000-0008-0000-0A00-0000A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99" name="AutoShape 1">
          <a:extLst>
            <a:ext uri="{FF2B5EF4-FFF2-40B4-BE49-F238E27FC236}">
              <a16:creationId xmlns:a16="http://schemas.microsoft.com/office/drawing/2014/main" id="{00000000-0008-0000-0A00-0000A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0" name="AutoShape 1">
          <a:extLst>
            <a:ext uri="{FF2B5EF4-FFF2-40B4-BE49-F238E27FC236}">
              <a16:creationId xmlns:a16="http://schemas.microsoft.com/office/drawing/2014/main" id="{00000000-0008-0000-0A00-0000B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1" name="AutoShape 1">
          <a:extLst>
            <a:ext uri="{FF2B5EF4-FFF2-40B4-BE49-F238E27FC236}">
              <a16:creationId xmlns:a16="http://schemas.microsoft.com/office/drawing/2014/main" id="{00000000-0008-0000-0A00-0000B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2" name="AutoShape 1">
          <a:extLst>
            <a:ext uri="{FF2B5EF4-FFF2-40B4-BE49-F238E27FC236}">
              <a16:creationId xmlns:a16="http://schemas.microsoft.com/office/drawing/2014/main" id="{00000000-0008-0000-0A00-0000B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3" name="AutoShape 1">
          <a:extLst>
            <a:ext uri="{FF2B5EF4-FFF2-40B4-BE49-F238E27FC236}">
              <a16:creationId xmlns:a16="http://schemas.microsoft.com/office/drawing/2014/main" id="{00000000-0008-0000-0A00-0000B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4" name="AutoShape 1">
          <a:extLst>
            <a:ext uri="{FF2B5EF4-FFF2-40B4-BE49-F238E27FC236}">
              <a16:creationId xmlns:a16="http://schemas.microsoft.com/office/drawing/2014/main" id="{00000000-0008-0000-0A00-0000B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5" name="AutoShape 1">
          <a:extLst>
            <a:ext uri="{FF2B5EF4-FFF2-40B4-BE49-F238E27FC236}">
              <a16:creationId xmlns:a16="http://schemas.microsoft.com/office/drawing/2014/main" id="{00000000-0008-0000-0A00-0000B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6" name="AutoShape 1">
          <a:extLst>
            <a:ext uri="{FF2B5EF4-FFF2-40B4-BE49-F238E27FC236}">
              <a16:creationId xmlns:a16="http://schemas.microsoft.com/office/drawing/2014/main" id="{00000000-0008-0000-0A00-0000B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7" name="AutoShape 1">
          <a:extLst>
            <a:ext uri="{FF2B5EF4-FFF2-40B4-BE49-F238E27FC236}">
              <a16:creationId xmlns:a16="http://schemas.microsoft.com/office/drawing/2014/main" id="{00000000-0008-0000-0A00-0000B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8" name="AutoShape 1">
          <a:extLst>
            <a:ext uri="{FF2B5EF4-FFF2-40B4-BE49-F238E27FC236}">
              <a16:creationId xmlns:a16="http://schemas.microsoft.com/office/drawing/2014/main" id="{00000000-0008-0000-0A00-0000B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09" name="AutoShape 1">
          <a:extLst>
            <a:ext uri="{FF2B5EF4-FFF2-40B4-BE49-F238E27FC236}">
              <a16:creationId xmlns:a16="http://schemas.microsoft.com/office/drawing/2014/main" id="{00000000-0008-0000-0A00-0000B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0" name="AutoShape 1">
          <a:extLst>
            <a:ext uri="{FF2B5EF4-FFF2-40B4-BE49-F238E27FC236}">
              <a16:creationId xmlns:a16="http://schemas.microsoft.com/office/drawing/2014/main" id="{00000000-0008-0000-0A00-0000B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1" name="AutoShape 1">
          <a:extLst>
            <a:ext uri="{FF2B5EF4-FFF2-40B4-BE49-F238E27FC236}">
              <a16:creationId xmlns:a16="http://schemas.microsoft.com/office/drawing/2014/main" id="{00000000-0008-0000-0A00-0000B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2" name="AutoShape 1">
          <a:extLst>
            <a:ext uri="{FF2B5EF4-FFF2-40B4-BE49-F238E27FC236}">
              <a16:creationId xmlns:a16="http://schemas.microsoft.com/office/drawing/2014/main" id="{00000000-0008-0000-0A00-0000B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3" name="AutoShape 1">
          <a:extLst>
            <a:ext uri="{FF2B5EF4-FFF2-40B4-BE49-F238E27FC236}">
              <a16:creationId xmlns:a16="http://schemas.microsoft.com/office/drawing/2014/main" id="{00000000-0008-0000-0A00-0000B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4" name="AutoShape 1">
          <a:extLst>
            <a:ext uri="{FF2B5EF4-FFF2-40B4-BE49-F238E27FC236}">
              <a16:creationId xmlns:a16="http://schemas.microsoft.com/office/drawing/2014/main" id="{00000000-0008-0000-0A00-0000B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5" name="AutoShape 1">
          <a:extLst>
            <a:ext uri="{FF2B5EF4-FFF2-40B4-BE49-F238E27FC236}">
              <a16:creationId xmlns:a16="http://schemas.microsoft.com/office/drawing/2014/main" id="{00000000-0008-0000-0A00-0000B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6" name="AutoShape 1">
          <a:extLst>
            <a:ext uri="{FF2B5EF4-FFF2-40B4-BE49-F238E27FC236}">
              <a16:creationId xmlns:a16="http://schemas.microsoft.com/office/drawing/2014/main" id="{00000000-0008-0000-0A00-0000C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7" name="AutoShape 1">
          <a:extLst>
            <a:ext uri="{FF2B5EF4-FFF2-40B4-BE49-F238E27FC236}">
              <a16:creationId xmlns:a16="http://schemas.microsoft.com/office/drawing/2014/main" id="{00000000-0008-0000-0A00-0000C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8" name="AutoShape 1">
          <a:extLst>
            <a:ext uri="{FF2B5EF4-FFF2-40B4-BE49-F238E27FC236}">
              <a16:creationId xmlns:a16="http://schemas.microsoft.com/office/drawing/2014/main" id="{00000000-0008-0000-0A00-0000C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19" name="AutoShape 1">
          <a:extLst>
            <a:ext uri="{FF2B5EF4-FFF2-40B4-BE49-F238E27FC236}">
              <a16:creationId xmlns:a16="http://schemas.microsoft.com/office/drawing/2014/main" id="{00000000-0008-0000-0A00-0000C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0" name="AutoShape 1">
          <a:extLst>
            <a:ext uri="{FF2B5EF4-FFF2-40B4-BE49-F238E27FC236}">
              <a16:creationId xmlns:a16="http://schemas.microsoft.com/office/drawing/2014/main" id="{00000000-0008-0000-0A00-0000C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1" name="AutoShape 1">
          <a:extLst>
            <a:ext uri="{FF2B5EF4-FFF2-40B4-BE49-F238E27FC236}">
              <a16:creationId xmlns:a16="http://schemas.microsoft.com/office/drawing/2014/main" id="{00000000-0008-0000-0A00-0000C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2" name="AutoShape 1">
          <a:extLst>
            <a:ext uri="{FF2B5EF4-FFF2-40B4-BE49-F238E27FC236}">
              <a16:creationId xmlns:a16="http://schemas.microsoft.com/office/drawing/2014/main" id="{00000000-0008-0000-0A00-0000C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3" name="AutoShape 1">
          <a:extLst>
            <a:ext uri="{FF2B5EF4-FFF2-40B4-BE49-F238E27FC236}">
              <a16:creationId xmlns:a16="http://schemas.microsoft.com/office/drawing/2014/main" id="{00000000-0008-0000-0A00-0000C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4" name="AutoShape 1">
          <a:extLst>
            <a:ext uri="{FF2B5EF4-FFF2-40B4-BE49-F238E27FC236}">
              <a16:creationId xmlns:a16="http://schemas.microsoft.com/office/drawing/2014/main" id="{00000000-0008-0000-0A00-0000C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5" name="AutoShape 1">
          <a:extLst>
            <a:ext uri="{FF2B5EF4-FFF2-40B4-BE49-F238E27FC236}">
              <a16:creationId xmlns:a16="http://schemas.microsoft.com/office/drawing/2014/main" id="{00000000-0008-0000-0A00-0000C9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6" name="AutoShape 1">
          <a:extLst>
            <a:ext uri="{FF2B5EF4-FFF2-40B4-BE49-F238E27FC236}">
              <a16:creationId xmlns:a16="http://schemas.microsoft.com/office/drawing/2014/main" id="{00000000-0008-0000-0A00-0000CA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7" name="AutoShape 1">
          <a:extLst>
            <a:ext uri="{FF2B5EF4-FFF2-40B4-BE49-F238E27FC236}">
              <a16:creationId xmlns:a16="http://schemas.microsoft.com/office/drawing/2014/main" id="{00000000-0008-0000-0A00-0000CB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8" name="AutoShape 1">
          <a:extLst>
            <a:ext uri="{FF2B5EF4-FFF2-40B4-BE49-F238E27FC236}">
              <a16:creationId xmlns:a16="http://schemas.microsoft.com/office/drawing/2014/main" id="{00000000-0008-0000-0A00-0000CC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29" name="AutoShape 1">
          <a:extLst>
            <a:ext uri="{FF2B5EF4-FFF2-40B4-BE49-F238E27FC236}">
              <a16:creationId xmlns:a16="http://schemas.microsoft.com/office/drawing/2014/main" id="{00000000-0008-0000-0A00-0000CD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0" name="AutoShape 1">
          <a:extLst>
            <a:ext uri="{FF2B5EF4-FFF2-40B4-BE49-F238E27FC236}">
              <a16:creationId xmlns:a16="http://schemas.microsoft.com/office/drawing/2014/main" id="{00000000-0008-0000-0A00-0000CE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1" name="AutoShape 1">
          <a:extLst>
            <a:ext uri="{FF2B5EF4-FFF2-40B4-BE49-F238E27FC236}">
              <a16:creationId xmlns:a16="http://schemas.microsoft.com/office/drawing/2014/main" id="{00000000-0008-0000-0A00-0000CF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2" name="AutoShape 1">
          <a:extLst>
            <a:ext uri="{FF2B5EF4-FFF2-40B4-BE49-F238E27FC236}">
              <a16:creationId xmlns:a16="http://schemas.microsoft.com/office/drawing/2014/main" id="{00000000-0008-0000-0A00-0000D0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3" name="AutoShape 1">
          <a:extLst>
            <a:ext uri="{FF2B5EF4-FFF2-40B4-BE49-F238E27FC236}">
              <a16:creationId xmlns:a16="http://schemas.microsoft.com/office/drawing/2014/main" id="{00000000-0008-0000-0A00-0000D1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4" name="AutoShape 1">
          <a:extLst>
            <a:ext uri="{FF2B5EF4-FFF2-40B4-BE49-F238E27FC236}">
              <a16:creationId xmlns:a16="http://schemas.microsoft.com/office/drawing/2014/main" id="{00000000-0008-0000-0A00-0000D2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5" name="AutoShape 1">
          <a:extLst>
            <a:ext uri="{FF2B5EF4-FFF2-40B4-BE49-F238E27FC236}">
              <a16:creationId xmlns:a16="http://schemas.microsoft.com/office/drawing/2014/main" id="{00000000-0008-0000-0A00-0000D3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6" name="AutoShape 1">
          <a:extLst>
            <a:ext uri="{FF2B5EF4-FFF2-40B4-BE49-F238E27FC236}">
              <a16:creationId xmlns:a16="http://schemas.microsoft.com/office/drawing/2014/main" id="{00000000-0008-0000-0A00-0000D4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7" name="AutoShape 1">
          <a:extLst>
            <a:ext uri="{FF2B5EF4-FFF2-40B4-BE49-F238E27FC236}">
              <a16:creationId xmlns:a16="http://schemas.microsoft.com/office/drawing/2014/main" id="{00000000-0008-0000-0A00-0000D5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8" name="AutoShape 1">
          <a:extLst>
            <a:ext uri="{FF2B5EF4-FFF2-40B4-BE49-F238E27FC236}">
              <a16:creationId xmlns:a16="http://schemas.microsoft.com/office/drawing/2014/main" id="{00000000-0008-0000-0A00-0000D6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39" name="AutoShape 1">
          <a:extLst>
            <a:ext uri="{FF2B5EF4-FFF2-40B4-BE49-F238E27FC236}">
              <a16:creationId xmlns:a16="http://schemas.microsoft.com/office/drawing/2014/main" id="{00000000-0008-0000-0A00-0000D7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40" name="AutoShape 1">
          <a:extLst>
            <a:ext uri="{FF2B5EF4-FFF2-40B4-BE49-F238E27FC236}">
              <a16:creationId xmlns:a16="http://schemas.microsoft.com/office/drawing/2014/main" id="{00000000-0008-0000-0A00-0000D8040000}"/>
            </a:ext>
          </a:extLst>
        </xdr:cNvPr>
        <xdr:cNvSpPr>
          <a:spLocks noChangeAspect="1" noChangeArrowheads="1"/>
        </xdr:cNvSpPr>
      </xdr:nvSpPr>
      <xdr:spPr>
        <a:xfrm>
          <a:off x="29813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1" name="AutoShape 1">
          <a:extLst>
            <a:ext uri="{FF2B5EF4-FFF2-40B4-BE49-F238E27FC236}">
              <a16:creationId xmlns:a16="http://schemas.microsoft.com/office/drawing/2014/main" id="{00000000-0008-0000-0A00-0000D9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2" name="AutoShape 1">
          <a:extLst>
            <a:ext uri="{FF2B5EF4-FFF2-40B4-BE49-F238E27FC236}">
              <a16:creationId xmlns:a16="http://schemas.microsoft.com/office/drawing/2014/main" id="{00000000-0008-0000-0A00-0000DA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3" name="AutoShape 1">
          <a:extLst>
            <a:ext uri="{FF2B5EF4-FFF2-40B4-BE49-F238E27FC236}">
              <a16:creationId xmlns:a16="http://schemas.microsoft.com/office/drawing/2014/main" id="{00000000-0008-0000-0A00-0000DB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4" name="AutoShape 1">
          <a:extLst>
            <a:ext uri="{FF2B5EF4-FFF2-40B4-BE49-F238E27FC236}">
              <a16:creationId xmlns:a16="http://schemas.microsoft.com/office/drawing/2014/main" id="{00000000-0008-0000-0A00-0000DC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5" name="AutoShape 1">
          <a:extLst>
            <a:ext uri="{FF2B5EF4-FFF2-40B4-BE49-F238E27FC236}">
              <a16:creationId xmlns:a16="http://schemas.microsoft.com/office/drawing/2014/main" id="{00000000-0008-0000-0A00-0000DD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6" name="AutoShape 1">
          <a:extLst>
            <a:ext uri="{FF2B5EF4-FFF2-40B4-BE49-F238E27FC236}">
              <a16:creationId xmlns:a16="http://schemas.microsoft.com/office/drawing/2014/main" id="{00000000-0008-0000-0A00-0000DE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7" name="AutoShape 1">
          <a:extLst>
            <a:ext uri="{FF2B5EF4-FFF2-40B4-BE49-F238E27FC236}">
              <a16:creationId xmlns:a16="http://schemas.microsoft.com/office/drawing/2014/main" id="{00000000-0008-0000-0A00-0000DF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8" name="AutoShape 1">
          <a:extLst>
            <a:ext uri="{FF2B5EF4-FFF2-40B4-BE49-F238E27FC236}">
              <a16:creationId xmlns:a16="http://schemas.microsoft.com/office/drawing/2014/main" id="{00000000-0008-0000-0A00-0000E0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49" name="AutoShape 1">
          <a:extLst>
            <a:ext uri="{FF2B5EF4-FFF2-40B4-BE49-F238E27FC236}">
              <a16:creationId xmlns:a16="http://schemas.microsoft.com/office/drawing/2014/main" id="{00000000-0008-0000-0A00-0000E1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0" name="AutoShape 1">
          <a:extLst>
            <a:ext uri="{FF2B5EF4-FFF2-40B4-BE49-F238E27FC236}">
              <a16:creationId xmlns:a16="http://schemas.microsoft.com/office/drawing/2014/main" id="{00000000-0008-0000-0A00-0000E2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1" name="AutoShape 1">
          <a:extLst>
            <a:ext uri="{FF2B5EF4-FFF2-40B4-BE49-F238E27FC236}">
              <a16:creationId xmlns:a16="http://schemas.microsoft.com/office/drawing/2014/main" id="{00000000-0008-0000-0A00-0000E3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2" name="AutoShape 1">
          <a:extLst>
            <a:ext uri="{FF2B5EF4-FFF2-40B4-BE49-F238E27FC236}">
              <a16:creationId xmlns:a16="http://schemas.microsoft.com/office/drawing/2014/main" id="{00000000-0008-0000-0A00-0000E4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3" name="AutoShape 1">
          <a:extLst>
            <a:ext uri="{FF2B5EF4-FFF2-40B4-BE49-F238E27FC236}">
              <a16:creationId xmlns:a16="http://schemas.microsoft.com/office/drawing/2014/main" id="{00000000-0008-0000-0A00-0000E5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4" name="AutoShape 1">
          <a:extLst>
            <a:ext uri="{FF2B5EF4-FFF2-40B4-BE49-F238E27FC236}">
              <a16:creationId xmlns:a16="http://schemas.microsoft.com/office/drawing/2014/main" id="{00000000-0008-0000-0A00-0000E6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5" name="AutoShape 1">
          <a:extLst>
            <a:ext uri="{FF2B5EF4-FFF2-40B4-BE49-F238E27FC236}">
              <a16:creationId xmlns:a16="http://schemas.microsoft.com/office/drawing/2014/main" id="{00000000-0008-0000-0A00-0000E7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6" name="AutoShape 1">
          <a:extLst>
            <a:ext uri="{FF2B5EF4-FFF2-40B4-BE49-F238E27FC236}">
              <a16:creationId xmlns:a16="http://schemas.microsoft.com/office/drawing/2014/main" id="{00000000-0008-0000-0A00-0000E8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7" name="AutoShape 1">
          <a:extLst>
            <a:ext uri="{FF2B5EF4-FFF2-40B4-BE49-F238E27FC236}">
              <a16:creationId xmlns:a16="http://schemas.microsoft.com/office/drawing/2014/main" id="{00000000-0008-0000-0A00-0000E9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8" name="AutoShape 1">
          <a:extLst>
            <a:ext uri="{FF2B5EF4-FFF2-40B4-BE49-F238E27FC236}">
              <a16:creationId xmlns:a16="http://schemas.microsoft.com/office/drawing/2014/main" id="{00000000-0008-0000-0A00-0000EA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59" name="AutoShape 1">
          <a:extLst>
            <a:ext uri="{FF2B5EF4-FFF2-40B4-BE49-F238E27FC236}">
              <a16:creationId xmlns:a16="http://schemas.microsoft.com/office/drawing/2014/main" id="{00000000-0008-0000-0A00-0000EB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0" name="AutoShape 1">
          <a:extLst>
            <a:ext uri="{FF2B5EF4-FFF2-40B4-BE49-F238E27FC236}">
              <a16:creationId xmlns:a16="http://schemas.microsoft.com/office/drawing/2014/main" id="{00000000-0008-0000-0A00-0000EC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1" name="AutoShape 1">
          <a:extLst>
            <a:ext uri="{FF2B5EF4-FFF2-40B4-BE49-F238E27FC236}">
              <a16:creationId xmlns:a16="http://schemas.microsoft.com/office/drawing/2014/main" id="{00000000-0008-0000-0A00-0000ED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2" name="AutoShape 1">
          <a:extLst>
            <a:ext uri="{FF2B5EF4-FFF2-40B4-BE49-F238E27FC236}">
              <a16:creationId xmlns:a16="http://schemas.microsoft.com/office/drawing/2014/main" id="{00000000-0008-0000-0A00-0000EE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3" name="AutoShape 1">
          <a:extLst>
            <a:ext uri="{FF2B5EF4-FFF2-40B4-BE49-F238E27FC236}">
              <a16:creationId xmlns:a16="http://schemas.microsoft.com/office/drawing/2014/main" id="{00000000-0008-0000-0A00-0000EF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4" name="AutoShape 1">
          <a:extLst>
            <a:ext uri="{FF2B5EF4-FFF2-40B4-BE49-F238E27FC236}">
              <a16:creationId xmlns:a16="http://schemas.microsoft.com/office/drawing/2014/main" id="{00000000-0008-0000-0A00-0000F0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5" name="AutoShape 1">
          <a:extLst>
            <a:ext uri="{FF2B5EF4-FFF2-40B4-BE49-F238E27FC236}">
              <a16:creationId xmlns:a16="http://schemas.microsoft.com/office/drawing/2014/main" id="{00000000-0008-0000-0A00-0000F1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6" name="AutoShape 1">
          <a:extLst>
            <a:ext uri="{FF2B5EF4-FFF2-40B4-BE49-F238E27FC236}">
              <a16:creationId xmlns:a16="http://schemas.microsoft.com/office/drawing/2014/main" id="{00000000-0008-0000-0A00-0000F2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7" name="AutoShape 1">
          <a:extLst>
            <a:ext uri="{FF2B5EF4-FFF2-40B4-BE49-F238E27FC236}">
              <a16:creationId xmlns:a16="http://schemas.microsoft.com/office/drawing/2014/main" id="{00000000-0008-0000-0A00-0000F3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8" name="AutoShape 1">
          <a:extLst>
            <a:ext uri="{FF2B5EF4-FFF2-40B4-BE49-F238E27FC236}">
              <a16:creationId xmlns:a16="http://schemas.microsoft.com/office/drawing/2014/main" id="{00000000-0008-0000-0A00-0000F4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69" name="AutoShape 1">
          <a:extLst>
            <a:ext uri="{FF2B5EF4-FFF2-40B4-BE49-F238E27FC236}">
              <a16:creationId xmlns:a16="http://schemas.microsoft.com/office/drawing/2014/main" id="{00000000-0008-0000-0A00-0000F5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11</xdr:row>
      <xdr:rowOff>0</xdr:rowOff>
    </xdr:from>
    <xdr:ext cx="297657" cy="323850"/>
    <xdr:sp macro="" textlink="">
      <xdr:nvSpPr>
        <xdr:cNvPr id="1270" name="AutoShape 1">
          <a:extLst>
            <a:ext uri="{FF2B5EF4-FFF2-40B4-BE49-F238E27FC236}">
              <a16:creationId xmlns:a16="http://schemas.microsoft.com/office/drawing/2014/main" id="{00000000-0008-0000-0A00-0000F6040000}"/>
            </a:ext>
          </a:extLst>
        </xdr:cNvPr>
        <xdr:cNvSpPr>
          <a:spLocks noChangeAspect="1" noChangeArrowheads="1"/>
        </xdr:cNvSpPr>
      </xdr:nvSpPr>
      <xdr:spPr>
        <a:xfrm>
          <a:off x="2981325"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1" name="AutoShape 1">
          <a:extLst>
            <a:ext uri="{FF2B5EF4-FFF2-40B4-BE49-F238E27FC236}">
              <a16:creationId xmlns:a16="http://schemas.microsoft.com/office/drawing/2014/main" id="{00000000-0008-0000-0A00-0000F7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2" name="AutoShape 1">
          <a:extLst>
            <a:ext uri="{FF2B5EF4-FFF2-40B4-BE49-F238E27FC236}">
              <a16:creationId xmlns:a16="http://schemas.microsoft.com/office/drawing/2014/main" id="{00000000-0008-0000-0A00-0000F8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3" name="AutoShape 1">
          <a:extLst>
            <a:ext uri="{FF2B5EF4-FFF2-40B4-BE49-F238E27FC236}">
              <a16:creationId xmlns:a16="http://schemas.microsoft.com/office/drawing/2014/main" id="{00000000-0008-0000-0A00-0000F9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4" name="AutoShape 1">
          <a:extLst>
            <a:ext uri="{FF2B5EF4-FFF2-40B4-BE49-F238E27FC236}">
              <a16:creationId xmlns:a16="http://schemas.microsoft.com/office/drawing/2014/main" id="{00000000-0008-0000-0A00-0000FA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5" name="AutoShape 1">
          <a:extLst>
            <a:ext uri="{FF2B5EF4-FFF2-40B4-BE49-F238E27FC236}">
              <a16:creationId xmlns:a16="http://schemas.microsoft.com/office/drawing/2014/main" id="{00000000-0008-0000-0A00-0000FB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6" name="AutoShape 1">
          <a:extLst>
            <a:ext uri="{FF2B5EF4-FFF2-40B4-BE49-F238E27FC236}">
              <a16:creationId xmlns:a16="http://schemas.microsoft.com/office/drawing/2014/main" id="{00000000-0008-0000-0A00-0000FC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7" name="AutoShape 1">
          <a:extLst>
            <a:ext uri="{FF2B5EF4-FFF2-40B4-BE49-F238E27FC236}">
              <a16:creationId xmlns:a16="http://schemas.microsoft.com/office/drawing/2014/main" id="{00000000-0008-0000-0A00-0000FD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8" name="AutoShape 1">
          <a:extLst>
            <a:ext uri="{FF2B5EF4-FFF2-40B4-BE49-F238E27FC236}">
              <a16:creationId xmlns:a16="http://schemas.microsoft.com/office/drawing/2014/main" id="{00000000-0008-0000-0A00-0000FE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79" name="AutoShape 1">
          <a:extLst>
            <a:ext uri="{FF2B5EF4-FFF2-40B4-BE49-F238E27FC236}">
              <a16:creationId xmlns:a16="http://schemas.microsoft.com/office/drawing/2014/main" id="{00000000-0008-0000-0A00-0000FF04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0" name="AutoShape 1">
          <a:extLst>
            <a:ext uri="{FF2B5EF4-FFF2-40B4-BE49-F238E27FC236}">
              <a16:creationId xmlns:a16="http://schemas.microsoft.com/office/drawing/2014/main" id="{00000000-0008-0000-0A00-000000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1" name="AutoShape 1">
          <a:extLst>
            <a:ext uri="{FF2B5EF4-FFF2-40B4-BE49-F238E27FC236}">
              <a16:creationId xmlns:a16="http://schemas.microsoft.com/office/drawing/2014/main" id="{00000000-0008-0000-0A00-000001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297657" cy="323850"/>
    <xdr:sp macro="" textlink="">
      <xdr:nvSpPr>
        <xdr:cNvPr id="1282" name="AutoShape 1">
          <a:extLst>
            <a:ext uri="{FF2B5EF4-FFF2-40B4-BE49-F238E27FC236}">
              <a16:creationId xmlns:a16="http://schemas.microsoft.com/office/drawing/2014/main" id="{00000000-0008-0000-0A00-000002050000}"/>
            </a:ext>
          </a:extLst>
        </xdr:cNvPr>
        <xdr:cNvSpPr>
          <a:spLocks noChangeAspect="1" noChangeArrowheads="1"/>
        </xdr:cNvSpPr>
      </xdr:nvSpPr>
      <xdr:spPr>
        <a:xfrm>
          <a:off x="3162300" y="2009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3" name="AutoShape 1">
          <a:extLst>
            <a:ext uri="{FF2B5EF4-FFF2-40B4-BE49-F238E27FC236}">
              <a16:creationId xmlns:a16="http://schemas.microsoft.com/office/drawing/2014/main" id="{00000000-0008-0000-0A00-00000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4" name="AutoShape 1">
          <a:extLst>
            <a:ext uri="{FF2B5EF4-FFF2-40B4-BE49-F238E27FC236}">
              <a16:creationId xmlns:a16="http://schemas.microsoft.com/office/drawing/2014/main" id="{00000000-0008-0000-0A00-00000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5" name="AutoShape 1">
          <a:extLst>
            <a:ext uri="{FF2B5EF4-FFF2-40B4-BE49-F238E27FC236}">
              <a16:creationId xmlns:a16="http://schemas.microsoft.com/office/drawing/2014/main" id="{00000000-0008-0000-0A00-00000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6" name="AutoShape 1">
          <a:extLst>
            <a:ext uri="{FF2B5EF4-FFF2-40B4-BE49-F238E27FC236}">
              <a16:creationId xmlns:a16="http://schemas.microsoft.com/office/drawing/2014/main" id="{00000000-0008-0000-0A00-00000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7" name="AutoShape 1">
          <a:extLst>
            <a:ext uri="{FF2B5EF4-FFF2-40B4-BE49-F238E27FC236}">
              <a16:creationId xmlns:a16="http://schemas.microsoft.com/office/drawing/2014/main" id="{00000000-0008-0000-0A00-00000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8" name="AutoShape 1">
          <a:extLst>
            <a:ext uri="{FF2B5EF4-FFF2-40B4-BE49-F238E27FC236}">
              <a16:creationId xmlns:a16="http://schemas.microsoft.com/office/drawing/2014/main" id="{00000000-0008-0000-0A00-00000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89" name="AutoShape 1">
          <a:extLst>
            <a:ext uri="{FF2B5EF4-FFF2-40B4-BE49-F238E27FC236}">
              <a16:creationId xmlns:a16="http://schemas.microsoft.com/office/drawing/2014/main" id="{00000000-0008-0000-0A00-00000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0" name="AutoShape 1">
          <a:extLst>
            <a:ext uri="{FF2B5EF4-FFF2-40B4-BE49-F238E27FC236}">
              <a16:creationId xmlns:a16="http://schemas.microsoft.com/office/drawing/2014/main" id="{00000000-0008-0000-0A00-00000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1" name="AutoShape 1">
          <a:extLst>
            <a:ext uri="{FF2B5EF4-FFF2-40B4-BE49-F238E27FC236}">
              <a16:creationId xmlns:a16="http://schemas.microsoft.com/office/drawing/2014/main" id="{00000000-0008-0000-0A00-00000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2" name="AutoShape 1">
          <a:extLst>
            <a:ext uri="{FF2B5EF4-FFF2-40B4-BE49-F238E27FC236}">
              <a16:creationId xmlns:a16="http://schemas.microsoft.com/office/drawing/2014/main" id="{00000000-0008-0000-0A00-00000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3" name="AutoShape 1">
          <a:extLst>
            <a:ext uri="{FF2B5EF4-FFF2-40B4-BE49-F238E27FC236}">
              <a16:creationId xmlns:a16="http://schemas.microsoft.com/office/drawing/2014/main" id="{00000000-0008-0000-0A00-00000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4" name="AutoShape 1">
          <a:extLst>
            <a:ext uri="{FF2B5EF4-FFF2-40B4-BE49-F238E27FC236}">
              <a16:creationId xmlns:a16="http://schemas.microsoft.com/office/drawing/2014/main" id="{00000000-0008-0000-0A00-00000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5" name="AutoShape 1">
          <a:extLst>
            <a:ext uri="{FF2B5EF4-FFF2-40B4-BE49-F238E27FC236}">
              <a16:creationId xmlns:a16="http://schemas.microsoft.com/office/drawing/2014/main" id="{00000000-0008-0000-0A00-00000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6" name="AutoShape 1">
          <a:extLst>
            <a:ext uri="{FF2B5EF4-FFF2-40B4-BE49-F238E27FC236}">
              <a16:creationId xmlns:a16="http://schemas.microsoft.com/office/drawing/2014/main" id="{00000000-0008-0000-0A00-00001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7" name="AutoShape 1">
          <a:extLst>
            <a:ext uri="{FF2B5EF4-FFF2-40B4-BE49-F238E27FC236}">
              <a16:creationId xmlns:a16="http://schemas.microsoft.com/office/drawing/2014/main" id="{00000000-0008-0000-0A00-00001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8" name="AutoShape 1">
          <a:extLst>
            <a:ext uri="{FF2B5EF4-FFF2-40B4-BE49-F238E27FC236}">
              <a16:creationId xmlns:a16="http://schemas.microsoft.com/office/drawing/2014/main" id="{00000000-0008-0000-0A00-00001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299" name="AutoShape 1">
          <a:extLst>
            <a:ext uri="{FF2B5EF4-FFF2-40B4-BE49-F238E27FC236}">
              <a16:creationId xmlns:a16="http://schemas.microsoft.com/office/drawing/2014/main" id="{00000000-0008-0000-0A00-00001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0" name="AutoShape 1">
          <a:extLst>
            <a:ext uri="{FF2B5EF4-FFF2-40B4-BE49-F238E27FC236}">
              <a16:creationId xmlns:a16="http://schemas.microsoft.com/office/drawing/2014/main" id="{00000000-0008-0000-0A00-00001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1" name="AutoShape 1">
          <a:extLst>
            <a:ext uri="{FF2B5EF4-FFF2-40B4-BE49-F238E27FC236}">
              <a16:creationId xmlns:a16="http://schemas.microsoft.com/office/drawing/2014/main" id="{00000000-0008-0000-0A00-00001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2" name="AutoShape 1">
          <a:extLst>
            <a:ext uri="{FF2B5EF4-FFF2-40B4-BE49-F238E27FC236}">
              <a16:creationId xmlns:a16="http://schemas.microsoft.com/office/drawing/2014/main" id="{00000000-0008-0000-0A00-00001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3" name="AutoShape 1">
          <a:extLst>
            <a:ext uri="{FF2B5EF4-FFF2-40B4-BE49-F238E27FC236}">
              <a16:creationId xmlns:a16="http://schemas.microsoft.com/office/drawing/2014/main" id="{00000000-0008-0000-0A00-00001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4" name="AutoShape 1">
          <a:extLst>
            <a:ext uri="{FF2B5EF4-FFF2-40B4-BE49-F238E27FC236}">
              <a16:creationId xmlns:a16="http://schemas.microsoft.com/office/drawing/2014/main" id="{00000000-0008-0000-0A00-00001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5" name="AutoShape 1">
          <a:extLst>
            <a:ext uri="{FF2B5EF4-FFF2-40B4-BE49-F238E27FC236}">
              <a16:creationId xmlns:a16="http://schemas.microsoft.com/office/drawing/2014/main" id="{00000000-0008-0000-0A00-00001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6" name="AutoShape 1">
          <a:extLst>
            <a:ext uri="{FF2B5EF4-FFF2-40B4-BE49-F238E27FC236}">
              <a16:creationId xmlns:a16="http://schemas.microsoft.com/office/drawing/2014/main" id="{00000000-0008-0000-0A00-00001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7" name="AutoShape 1">
          <a:extLst>
            <a:ext uri="{FF2B5EF4-FFF2-40B4-BE49-F238E27FC236}">
              <a16:creationId xmlns:a16="http://schemas.microsoft.com/office/drawing/2014/main" id="{00000000-0008-0000-0A00-00001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8" name="AutoShape 1">
          <a:extLst>
            <a:ext uri="{FF2B5EF4-FFF2-40B4-BE49-F238E27FC236}">
              <a16:creationId xmlns:a16="http://schemas.microsoft.com/office/drawing/2014/main" id="{00000000-0008-0000-0A00-00001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09" name="AutoShape 1">
          <a:extLst>
            <a:ext uri="{FF2B5EF4-FFF2-40B4-BE49-F238E27FC236}">
              <a16:creationId xmlns:a16="http://schemas.microsoft.com/office/drawing/2014/main" id="{00000000-0008-0000-0A00-00001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0" name="AutoShape 1">
          <a:extLst>
            <a:ext uri="{FF2B5EF4-FFF2-40B4-BE49-F238E27FC236}">
              <a16:creationId xmlns:a16="http://schemas.microsoft.com/office/drawing/2014/main" id="{00000000-0008-0000-0A00-00001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1" name="AutoShape 1">
          <a:extLst>
            <a:ext uri="{FF2B5EF4-FFF2-40B4-BE49-F238E27FC236}">
              <a16:creationId xmlns:a16="http://schemas.microsoft.com/office/drawing/2014/main" id="{00000000-0008-0000-0A00-00001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12" name="AutoShape 1">
          <a:extLst>
            <a:ext uri="{FF2B5EF4-FFF2-40B4-BE49-F238E27FC236}">
              <a16:creationId xmlns:a16="http://schemas.microsoft.com/office/drawing/2014/main" id="{00000000-0008-0000-0A00-00002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3" name="AutoShape 1">
          <a:extLst>
            <a:ext uri="{FF2B5EF4-FFF2-40B4-BE49-F238E27FC236}">
              <a16:creationId xmlns:a16="http://schemas.microsoft.com/office/drawing/2014/main" id="{00000000-0008-0000-0A00-000021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4" name="AutoShape 1">
          <a:extLst>
            <a:ext uri="{FF2B5EF4-FFF2-40B4-BE49-F238E27FC236}">
              <a16:creationId xmlns:a16="http://schemas.microsoft.com/office/drawing/2014/main" id="{00000000-0008-0000-0A00-000022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5" name="AutoShape 1">
          <a:extLst>
            <a:ext uri="{FF2B5EF4-FFF2-40B4-BE49-F238E27FC236}">
              <a16:creationId xmlns:a16="http://schemas.microsoft.com/office/drawing/2014/main" id="{00000000-0008-0000-0A00-000023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6" name="AutoShape 1">
          <a:extLst>
            <a:ext uri="{FF2B5EF4-FFF2-40B4-BE49-F238E27FC236}">
              <a16:creationId xmlns:a16="http://schemas.microsoft.com/office/drawing/2014/main" id="{00000000-0008-0000-0A00-000024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7" name="AutoShape 1">
          <a:extLst>
            <a:ext uri="{FF2B5EF4-FFF2-40B4-BE49-F238E27FC236}">
              <a16:creationId xmlns:a16="http://schemas.microsoft.com/office/drawing/2014/main" id="{00000000-0008-0000-0A00-000025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8" name="AutoShape 1">
          <a:extLst>
            <a:ext uri="{FF2B5EF4-FFF2-40B4-BE49-F238E27FC236}">
              <a16:creationId xmlns:a16="http://schemas.microsoft.com/office/drawing/2014/main" id="{00000000-0008-0000-0A00-000026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19" name="AutoShape 1">
          <a:extLst>
            <a:ext uri="{FF2B5EF4-FFF2-40B4-BE49-F238E27FC236}">
              <a16:creationId xmlns:a16="http://schemas.microsoft.com/office/drawing/2014/main" id="{00000000-0008-0000-0A00-000027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0" name="AutoShape 1">
          <a:extLst>
            <a:ext uri="{FF2B5EF4-FFF2-40B4-BE49-F238E27FC236}">
              <a16:creationId xmlns:a16="http://schemas.microsoft.com/office/drawing/2014/main" id="{00000000-0008-0000-0A00-000028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1" name="AutoShape 1">
          <a:extLst>
            <a:ext uri="{FF2B5EF4-FFF2-40B4-BE49-F238E27FC236}">
              <a16:creationId xmlns:a16="http://schemas.microsoft.com/office/drawing/2014/main" id="{00000000-0008-0000-0A00-000029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2" name="AutoShape 1">
          <a:extLst>
            <a:ext uri="{FF2B5EF4-FFF2-40B4-BE49-F238E27FC236}">
              <a16:creationId xmlns:a16="http://schemas.microsoft.com/office/drawing/2014/main" id="{00000000-0008-0000-0A00-00002A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297657" cy="323850"/>
    <xdr:sp macro="" textlink="">
      <xdr:nvSpPr>
        <xdr:cNvPr id="1323" name="AutoShape 1">
          <a:extLst>
            <a:ext uri="{FF2B5EF4-FFF2-40B4-BE49-F238E27FC236}">
              <a16:creationId xmlns:a16="http://schemas.microsoft.com/office/drawing/2014/main" id="{00000000-0008-0000-0A00-00002B050000}"/>
            </a:ext>
          </a:extLst>
        </xdr:cNvPr>
        <xdr:cNvSpPr>
          <a:spLocks noChangeAspect="1" noChangeArrowheads="1"/>
        </xdr:cNvSpPr>
      </xdr:nvSpPr>
      <xdr:spPr>
        <a:xfrm>
          <a:off x="3162300"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4" name="AutoShape 1">
          <a:extLst>
            <a:ext uri="{FF2B5EF4-FFF2-40B4-BE49-F238E27FC236}">
              <a16:creationId xmlns:a16="http://schemas.microsoft.com/office/drawing/2014/main" id="{00000000-0008-0000-0A00-00002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5" name="AutoShape 1">
          <a:extLst>
            <a:ext uri="{FF2B5EF4-FFF2-40B4-BE49-F238E27FC236}">
              <a16:creationId xmlns:a16="http://schemas.microsoft.com/office/drawing/2014/main" id="{00000000-0008-0000-0A00-00002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6" name="AutoShape 1">
          <a:extLst>
            <a:ext uri="{FF2B5EF4-FFF2-40B4-BE49-F238E27FC236}">
              <a16:creationId xmlns:a16="http://schemas.microsoft.com/office/drawing/2014/main" id="{00000000-0008-0000-0A00-00002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7" name="AutoShape 1">
          <a:extLst>
            <a:ext uri="{FF2B5EF4-FFF2-40B4-BE49-F238E27FC236}">
              <a16:creationId xmlns:a16="http://schemas.microsoft.com/office/drawing/2014/main" id="{00000000-0008-0000-0A00-00002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8" name="AutoShape 1">
          <a:extLst>
            <a:ext uri="{FF2B5EF4-FFF2-40B4-BE49-F238E27FC236}">
              <a16:creationId xmlns:a16="http://schemas.microsoft.com/office/drawing/2014/main" id="{00000000-0008-0000-0A00-00003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29" name="AutoShape 1">
          <a:extLst>
            <a:ext uri="{FF2B5EF4-FFF2-40B4-BE49-F238E27FC236}">
              <a16:creationId xmlns:a16="http://schemas.microsoft.com/office/drawing/2014/main" id="{00000000-0008-0000-0A00-00003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0" name="AutoShape 1">
          <a:extLst>
            <a:ext uri="{FF2B5EF4-FFF2-40B4-BE49-F238E27FC236}">
              <a16:creationId xmlns:a16="http://schemas.microsoft.com/office/drawing/2014/main" id="{00000000-0008-0000-0A00-00003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1" name="AutoShape 1">
          <a:extLst>
            <a:ext uri="{FF2B5EF4-FFF2-40B4-BE49-F238E27FC236}">
              <a16:creationId xmlns:a16="http://schemas.microsoft.com/office/drawing/2014/main" id="{00000000-0008-0000-0A00-00003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2" name="AutoShape 1">
          <a:extLst>
            <a:ext uri="{FF2B5EF4-FFF2-40B4-BE49-F238E27FC236}">
              <a16:creationId xmlns:a16="http://schemas.microsoft.com/office/drawing/2014/main" id="{00000000-0008-0000-0A00-00003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3" name="AutoShape 1">
          <a:extLst>
            <a:ext uri="{FF2B5EF4-FFF2-40B4-BE49-F238E27FC236}">
              <a16:creationId xmlns:a16="http://schemas.microsoft.com/office/drawing/2014/main" id="{00000000-0008-0000-0A00-00003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4" name="AutoShape 1">
          <a:extLst>
            <a:ext uri="{FF2B5EF4-FFF2-40B4-BE49-F238E27FC236}">
              <a16:creationId xmlns:a16="http://schemas.microsoft.com/office/drawing/2014/main" id="{00000000-0008-0000-0A00-00003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5" name="AutoShape 1">
          <a:extLst>
            <a:ext uri="{FF2B5EF4-FFF2-40B4-BE49-F238E27FC236}">
              <a16:creationId xmlns:a16="http://schemas.microsoft.com/office/drawing/2014/main" id="{00000000-0008-0000-0A00-00003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6" name="AutoShape 1">
          <a:extLst>
            <a:ext uri="{FF2B5EF4-FFF2-40B4-BE49-F238E27FC236}">
              <a16:creationId xmlns:a16="http://schemas.microsoft.com/office/drawing/2014/main" id="{00000000-0008-0000-0A00-00003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7" name="AutoShape 1">
          <a:extLst>
            <a:ext uri="{FF2B5EF4-FFF2-40B4-BE49-F238E27FC236}">
              <a16:creationId xmlns:a16="http://schemas.microsoft.com/office/drawing/2014/main" id="{00000000-0008-0000-0A00-00003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8" name="AutoShape 1">
          <a:extLst>
            <a:ext uri="{FF2B5EF4-FFF2-40B4-BE49-F238E27FC236}">
              <a16:creationId xmlns:a16="http://schemas.microsoft.com/office/drawing/2014/main" id="{00000000-0008-0000-0A00-00003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39" name="AutoShape 1">
          <a:extLst>
            <a:ext uri="{FF2B5EF4-FFF2-40B4-BE49-F238E27FC236}">
              <a16:creationId xmlns:a16="http://schemas.microsoft.com/office/drawing/2014/main" id="{00000000-0008-0000-0A00-00003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0" name="AutoShape 1">
          <a:extLst>
            <a:ext uri="{FF2B5EF4-FFF2-40B4-BE49-F238E27FC236}">
              <a16:creationId xmlns:a16="http://schemas.microsoft.com/office/drawing/2014/main" id="{00000000-0008-0000-0A00-00003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1" name="AutoShape 1">
          <a:extLst>
            <a:ext uri="{FF2B5EF4-FFF2-40B4-BE49-F238E27FC236}">
              <a16:creationId xmlns:a16="http://schemas.microsoft.com/office/drawing/2014/main" id="{00000000-0008-0000-0A00-00003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2" name="AutoShape 1">
          <a:extLst>
            <a:ext uri="{FF2B5EF4-FFF2-40B4-BE49-F238E27FC236}">
              <a16:creationId xmlns:a16="http://schemas.microsoft.com/office/drawing/2014/main" id="{00000000-0008-0000-0A00-00003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3" name="AutoShape 1">
          <a:extLst>
            <a:ext uri="{FF2B5EF4-FFF2-40B4-BE49-F238E27FC236}">
              <a16:creationId xmlns:a16="http://schemas.microsoft.com/office/drawing/2014/main" id="{00000000-0008-0000-0A00-00003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4" name="AutoShape 1">
          <a:extLst>
            <a:ext uri="{FF2B5EF4-FFF2-40B4-BE49-F238E27FC236}">
              <a16:creationId xmlns:a16="http://schemas.microsoft.com/office/drawing/2014/main" id="{00000000-0008-0000-0A00-00004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5" name="AutoShape 1">
          <a:extLst>
            <a:ext uri="{FF2B5EF4-FFF2-40B4-BE49-F238E27FC236}">
              <a16:creationId xmlns:a16="http://schemas.microsoft.com/office/drawing/2014/main" id="{00000000-0008-0000-0A00-00004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6" name="AutoShape 1">
          <a:extLst>
            <a:ext uri="{FF2B5EF4-FFF2-40B4-BE49-F238E27FC236}">
              <a16:creationId xmlns:a16="http://schemas.microsoft.com/office/drawing/2014/main" id="{00000000-0008-0000-0A00-00004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7" name="AutoShape 1">
          <a:extLst>
            <a:ext uri="{FF2B5EF4-FFF2-40B4-BE49-F238E27FC236}">
              <a16:creationId xmlns:a16="http://schemas.microsoft.com/office/drawing/2014/main" id="{00000000-0008-0000-0A00-00004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8" name="AutoShape 1">
          <a:extLst>
            <a:ext uri="{FF2B5EF4-FFF2-40B4-BE49-F238E27FC236}">
              <a16:creationId xmlns:a16="http://schemas.microsoft.com/office/drawing/2014/main" id="{00000000-0008-0000-0A00-00004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49" name="AutoShape 1">
          <a:extLst>
            <a:ext uri="{FF2B5EF4-FFF2-40B4-BE49-F238E27FC236}">
              <a16:creationId xmlns:a16="http://schemas.microsoft.com/office/drawing/2014/main" id="{00000000-0008-0000-0A00-00004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0" name="AutoShape 1">
          <a:extLst>
            <a:ext uri="{FF2B5EF4-FFF2-40B4-BE49-F238E27FC236}">
              <a16:creationId xmlns:a16="http://schemas.microsoft.com/office/drawing/2014/main" id="{00000000-0008-0000-0A00-00004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1" name="AutoShape 1">
          <a:extLst>
            <a:ext uri="{FF2B5EF4-FFF2-40B4-BE49-F238E27FC236}">
              <a16:creationId xmlns:a16="http://schemas.microsoft.com/office/drawing/2014/main" id="{00000000-0008-0000-0A00-00004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2" name="AutoShape 1">
          <a:extLst>
            <a:ext uri="{FF2B5EF4-FFF2-40B4-BE49-F238E27FC236}">
              <a16:creationId xmlns:a16="http://schemas.microsoft.com/office/drawing/2014/main" id="{00000000-0008-0000-0A00-00004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3" name="AutoShape 1">
          <a:extLst>
            <a:ext uri="{FF2B5EF4-FFF2-40B4-BE49-F238E27FC236}">
              <a16:creationId xmlns:a16="http://schemas.microsoft.com/office/drawing/2014/main" id="{00000000-0008-0000-0A00-00004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4" name="AutoShape 1">
          <a:extLst>
            <a:ext uri="{FF2B5EF4-FFF2-40B4-BE49-F238E27FC236}">
              <a16:creationId xmlns:a16="http://schemas.microsoft.com/office/drawing/2014/main" id="{00000000-0008-0000-0A00-00004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5" name="AutoShape 1">
          <a:extLst>
            <a:ext uri="{FF2B5EF4-FFF2-40B4-BE49-F238E27FC236}">
              <a16:creationId xmlns:a16="http://schemas.microsoft.com/office/drawing/2014/main" id="{00000000-0008-0000-0A00-00004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6" name="AutoShape 1">
          <a:extLst>
            <a:ext uri="{FF2B5EF4-FFF2-40B4-BE49-F238E27FC236}">
              <a16:creationId xmlns:a16="http://schemas.microsoft.com/office/drawing/2014/main" id="{00000000-0008-0000-0A00-00004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7" name="AutoShape 1">
          <a:extLst>
            <a:ext uri="{FF2B5EF4-FFF2-40B4-BE49-F238E27FC236}">
              <a16:creationId xmlns:a16="http://schemas.microsoft.com/office/drawing/2014/main" id="{00000000-0008-0000-0A00-00004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8" name="AutoShape 1">
          <a:extLst>
            <a:ext uri="{FF2B5EF4-FFF2-40B4-BE49-F238E27FC236}">
              <a16:creationId xmlns:a16="http://schemas.microsoft.com/office/drawing/2014/main" id="{00000000-0008-0000-0A00-00004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59" name="AutoShape 1">
          <a:extLst>
            <a:ext uri="{FF2B5EF4-FFF2-40B4-BE49-F238E27FC236}">
              <a16:creationId xmlns:a16="http://schemas.microsoft.com/office/drawing/2014/main" id="{00000000-0008-0000-0A00-00004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0" name="AutoShape 1">
          <a:extLst>
            <a:ext uri="{FF2B5EF4-FFF2-40B4-BE49-F238E27FC236}">
              <a16:creationId xmlns:a16="http://schemas.microsoft.com/office/drawing/2014/main" id="{00000000-0008-0000-0A00-00005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1" name="AutoShape 1">
          <a:extLst>
            <a:ext uri="{FF2B5EF4-FFF2-40B4-BE49-F238E27FC236}">
              <a16:creationId xmlns:a16="http://schemas.microsoft.com/office/drawing/2014/main" id="{00000000-0008-0000-0A00-00005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2" name="AutoShape 1">
          <a:extLst>
            <a:ext uri="{FF2B5EF4-FFF2-40B4-BE49-F238E27FC236}">
              <a16:creationId xmlns:a16="http://schemas.microsoft.com/office/drawing/2014/main" id="{00000000-0008-0000-0A00-00005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3" name="AutoShape 1">
          <a:extLst>
            <a:ext uri="{FF2B5EF4-FFF2-40B4-BE49-F238E27FC236}">
              <a16:creationId xmlns:a16="http://schemas.microsoft.com/office/drawing/2014/main" id="{00000000-0008-0000-0A00-00005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4" name="AutoShape 1">
          <a:extLst>
            <a:ext uri="{FF2B5EF4-FFF2-40B4-BE49-F238E27FC236}">
              <a16:creationId xmlns:a16="http://schemas.microsoft.com/office/drawing/2014/main" id="{00000000-0008-0000-0A00-00005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5" name="AutoShape 1">
          <a:extLst>
            <a:ext uri="{FF2B5EF4-FFF2-40B4-BE49-F238E27FC236}">
              <a16:creationId xmlns:a16="http://schemas.microsoft.com/office/drawing/2014/main" id="{00000000-0008-0000-0A00-00005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6" name="AutoShape 1">
          <a:extLst>
            <a:ext uri="{FF2B5EF4-FFF2-40B4-BE49-F238E27FC236}">
              <a16:creationId xmlns:a16="http://schemas.microsoft.com/office/drawing/2014/main" id="{00000000-0008-0000-0A00-00005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7" name="AutoShape 1">
          <a:extLst>
            <a:ext uri="{FF2B5EF4-FFF2-40B4-BE49-F238E27FC236}">
              <a16:creationId xmlns:a16="http://schemas.microsoft.com/office/drawing/2014/main" id="{00000000-0008-0000-0A00-000057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8" name="AutoShape 1">
          <a:extLst>
            <a:ext uri="{FF2B5EF4-FFF2-40B4-BE49-F238E27FC236}">
              <a16:creationId xmlns:a16="http://schemas.microsoft.com/office/drawing/2014/main" id="{00000000-0008-0000-0A00-000058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69" name="AutoShape 1">
          <a:extLst>
            <a:ext uri="{FF2B5EF4-FFF2-40B4-BE49-F238E27FC236}">
              <a16:creationId xmlns:a16="http://schemas.microsoft.com/office/drawing/2014/main" id="{00000000-0008-0000-0A00-000059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0" name="AutoShape 1">
          <a:extLst>
            <a:ext uri="{FF2B5EF4-FFF2-40B4-BE49-F238E27FC236}">
              <a16:creationId xmlns:a16="http://schemas.microsoft.com/office/drawing/2014/main" id="{00000000-0008-0000-0A00-00005A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1" name="AutoShape 1">
          <a:extLst>
            <a:ext uri="{FF2B5EF4-FFF2-40B4-BE49-F238E27FC236}">
              <a16:creationId xmlns:a16="http://schemas.microsoft.com/office/drawing/2014/main" id="{00000000-0008-0000-0A00-00005B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2" name="AutoShape 1">
          <a:extLst>
            <a:ext uri="{FF2B5EF4-FFF2-40B4-BE49-F238E27FC236}">
              <a16:creationId xmlns:a16="http://schemas.microsoft.com/office/drawing/2014/main" id="{00000000-0008-0000-0A00-00005C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3" name="AutoShape 1">
          <a:extLst>
            <a:ext uri="{FF2B5EF4-FFF2-40B4-BE49-F238E27FC236}">
              <a16:creationId xmlns:a16="http://schemas.microsoft.com/office/drawing/2014/main" id="{00000000-0008-0000-0A00-00005D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4" name="AutoShape 1">
          <a:extLst>
            <a:ext uri="{FF2B5EF4-FFF2-40B4-BE49-F238E27FC236}">
              <a16:creationId xmlns:a16="http://schemas.microsoft.com/office/drawing/2014/main" id="{00000000-0008-0000-0A00-00005E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5" name="AutoShape 1">
          <a:extLst>
            <a:ext uri="{FF2B5EF4-FFF2-40B4-BE49-F238E27FC236}">
              <a16:creationId xmlns:a16="http://schemas.microsoft.com/office/drawing/2014/main" id="{00000000-0008-0000-0A00-00005F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6" name="AutoShape 1">
          <a:extLst>
            <a:ext uri="{FF2B5EF4-FFF2-40B4-BE49-F238E27FC236}">
              <a16:creationId xmlns:a16="http://schemas.microsoft.com/office/drawing/2014/main" id="{00000000-0008-0000-0A00-000060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7" name="AutoShape 1">
          <a:extLst>
            <a:ext uri="{FF2B5EF4-FFF2-40B4-BE49-F238E27FC236}">
              <a16:creationId xmlns:a16="http://schemas.microsoft.com/office/drawing/2014/main" id="{00000000-0008-0000-0A00-000061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8" name="AutoShape 1">
          <a:extLst>
            <a:ext uri="{FF2B5EF4-FFF2-40B4-BE49-F238E27FC236}">
              <a16:creationId xmlns:a16="http://schemas.microsoft.com/office/drawing/2014/main" id="{00000000-0008-0000-0A00-000062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79" name="AutoShape 1">
          <a:extLst>
            <a:ext uri="{FF2B5EF4-FFF2-40B4-BE49-F238E27FC236}">
              <a16:creationId xmlns:a16="http://schemas.microsoft.com/office/drawing/2014/main" id="{00000000-0008-0000-0A00-000063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0" name="AutoShape 1">
          <a:extLst>
            <a:ext uri="{FF2B5EF4-FFF2-40B4-BE49-F238E27FC236}">
              <a16:creationId xmlns:a16="http://schemas.microsoft.com/office/drawing/2014/main" id="{00000000-0008-0000-0A00-000064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1" name="AutoShape 1">
          <a:extLst>
            <a:ext uri="{FF2B5EF4-FFF2-40B4-BE49-F238E27FC236}">
              <a16:creationId xmlns:a16="http://schemas.microsoft.com/office/drawing/2014/main" id="{00000000-0008-0000-0A00-000065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12</xdr:row>
      <xdr:rowOff>0</xdr:rowOff>
    </xdr:from>
    <xdr:ext cx="297657" cy="323850"/>
    <xdr:sp macro="" textlink="">
      <xdr:nvSpPr>
        <xdr:cNvPr id="1382" name="AutoShape 1">
          <a:extLst>
            <a:ext uri="{FF2B5EF4-FFF2-40B4-BE49-F238E27FC236}">
              <a16:creationId xmlns:a16="http://schemas.microsoft.com/office/drawing/2014/main" id="{00000000-0008-0000-0A00-000066050000}"/>
            </a:ext>
          </a:extLst>
        </xdr:cNvPr>
        <xdr:cNvSpPr>
          <a:spLocks noChangeAspect="1" noChangeArrowheads="1"/>
        </xdr:cNvSpPr>
      </xdr:nvSpPr>
      <xdr:spPr>
        <a:xfrm>
          <a:off x="2981325" y="2200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3" name="AutoShape 1">
          <a:extLst>
            <a:ext uri="{FF2B5EF4-FFF2-40B4-BE49-F238E27FC236}">
              <a16:creationId xmlns:a16="http://schemas.microsoft.com/office/drawing/2014/main" id="{00000000-0008-0000-0A00-00006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4" name="AutoShape 1">
          <a:extLst>
            <a:ext uri="{FF2B5EF4-FFF2-40B4-BE49-F238E27FC236}">
              <a16:creationId xmlns:a16="http://schemas.microsoft.com/office/drawing/2014/main" id="{00000000-0008-0000-0A00-00006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5" name="AutoShape 1">
          <a:extLst>
            <a:ext uri="{FF2B5EF4-FFF2-40B4-BE49-F238E27FC236}">
              <a16:creationId xmlns:a16="http://schemas.microsoft.com/office/drawing/2014/main" id="{00000000-0008-0000-0A00-00006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6" name="AutoShape 1">
          <a:extLst>
            <a:ext uri="{FF2B5EF4-FFF2-40B4-BE49-F238E27FC236}">
              <a16:creationId xmlns:a16="http://schemas.microsoft.com/office/drawing/2014/main" id="{00000000-0008-0000-0A00-00006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7" name="AutoShape 1">
          <a:extLst>
            <a:ext uri="{FF2B5EF4-FFF2-40B4-BE49-F238E27FC236}">
              <a16:creationId xmlns:a16="http://schemas.microsoft.com/office/drawing/2014/main" id="{00000000-0008-0000-0A00-00006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8" name="AutoShape 1">
          <a:extLst>
            <a:ext uri="{FF2B5EF4-FFF2-40B4-BE49-F238E27FC236}">
              <a16:creationId xmlns:a16="http://schemas.microsoft.com/office/drawing/2014/main" id="{00000000-0008-0000-0A00-00006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89" name="AutoShape 1">
          <a:extLst>
            <a:ext uri="{FF2B5EF4-FFF2-40B4-BE49-F238E27FC236}">
              <a16:creationId xmlns:a16="http://schemas.microsoft.com/office/drawing/2014/main" id="{00000000-0008-0000-0A00-00006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0" name="AutoShape 1">
          <a:extLst>
            <a:ext uri="{FF2B5EF4-FFF2-40B4-BE49-F238E27FC236}">
              <a16:creationId xmlns:a16="http://schemas.microsoft.com/office/drawing/2014/main" id="{00000000-0008-0000-0A00-00006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1" name="AutoShape 1">
          <a:extLst>
            <a:ext uri="{FF2B5EF4-FFF2-40B4-BE49-F238E27FC236}">
              <a16:creationId xmlns:a16="http://schemas.microsoft.com/office/drawing/2014/main" id="{00000000-0008-0000-0A00-00006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2" name="AutoShape 1">
          <a:extLst>
            <a:ext uri="{FF2B5EF4-FFF2-40B4-BE49-F238E27FC236}">
              <a16:creationId xmlns:a16="http://schemas.microsoft.com/office/drawing/2014/main" id="{00000000-0008-0000-0A00-00007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3" name="AutoShape 1">
          <a:extLst>
            <a:ext uri="{FF2B5EF4-FFF2-40B4-BE49-F238E27FC236}">
              <a16:creationId xmlns:a16="http://schemas.microsoft.com/office/drawing/2014/main" id="{00000000-0008-0000-0A00-00007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4" name="AutoShape 1">
          <a:extLst>
            <a:ext uri="{FF2B5EF4-FFF2-40B4-BE49-F238E27FC236}">
              <a16:creationId xmlns:a16="http://schemas.microsoft.com/office/drawing/2014/main" id="{00000000-0008-0000-0A00-00007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5" name="AutoShape 1">
          <a:extLst>
            <a:ext uri="{FF2B5EF4-FFF2-40B4-BE49-F238E27FC236}">
              <a16:creationId xmlns:a16="http://schemas.microsoft.com/office/drawing/2014/main" id="{00000000-0008-0000-0A00-00007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6" name="AutoShape 1">
          <a:extLst>
            <a:ext uri="{FF2B5EF4-FFF2-40B4-BE49-F238E27FC236}">
              <a16:creationId xmlns:a16="http://schemas.microsoft.com/office/drawing/2014/main" id="{00000000-0008-0000-0A00-00007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7" name="AutoShape 1">
          <a:extLst>
            <a:ext uri="{FF2B5EF4-FFF2-40B4-BE49-F238E27FC236}">
              <a16:creationId xmlns:a16="http://schemas.microsoft.com/office/drawing/2014/main" id="{00000000-0008-0000-0A00-00007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8" name="AutoShape 1">
          <a:extLst>
            <a:ext uri="{FF2B5EF4-FFF2-40B4-BE49-F238E27FC236}">
              <a16:creationId xmlns:a16="http://schemas.microsoft.com/office/drawing/2014/main" id="{00000000-0008-0000-0A00-00007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399" name="AutoShape 1">
          <a:extLst>
            <a:ext uri="{FF2B5EF4-FFF2-40B4-BE49-F238E27FC236}">
              <a16:creationId xmlns:a16="http://schemas.microsoft.com/office/drawing/2014/main" id="{00000000-0008-0000-0A00-00007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0" name="AutoShape 1">
          <a:extLst>
            <a:ext uri="{FF2B5EF4-FFF2-40B4-BE49-F238E27FC236}">
              <a16:creationId xmlns:a16="http://schemas.microsoft.com/office/drawing/2014/main" id="{00000000-0008-0000-0A00-00007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1" name="AutoShape 1">
          <a:extLst>
            <a:ext uri="{FF2B5EF4-FFF2-40B4-BE49-F238E27FC236}">
              <a16:creationId xmlns:a16="http://schemas.microsoft.com/office/drawing/2014/main" id="{00000000-0008-0000-0A00-00007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2" name="AutoShape 1">
          <a:extLst>
            <a:ext uri="{FF2B5EF4-FFF2-40B4-BE49-F238E27FC236}">
              <a16:creationId xmlns:a16="http://schemas.microsoft.com/office/drawing/2014/main" id="{00000000-0008-0000-0A00-00007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3" name="AutoShape 1">
          <a:extLst>
            <a:ext uri="{FF2B5EF4-FFF2-40B4-BE49-F238E27FC236}">
              <a16:creationId xmlns:a16="http://schemas.microsoft.com/office/drawing/2014/main" id="{00000000-0008-0000-0A00-00007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4" name="AutoShape 1">
          <a:extLst>
            <a:ext uri="{FF2B5EF4-FFF2-40B4-BE49-F238E27FC236}">
              <a16:creationId xmlns:a16="http://schemas.microsoft.com/office/drawing/2014/main" id="{00000000-0008-0000-0A00-00007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5" name="AutoShape 1">
          <a:extLst>
            <a:ext uri="{FF2B5EF4-FFF2-40B4-BE49-F238E27FC236}">
              <a16:creationId xmlns:a16="http://schemas.microsoft.com/office/drawing/2014/main" id="{00000000-0008-0000-0A00-00007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6" name="AutoShape 1">
          <a:extLst>
            <a:ext uri="{FF2B5EF4-FFF2-40B4-BE49-F238E27FC236}">
              <a16:creationId xmlns:a16="http://schemas.microsoft.com/office/drawing/2014/main" id="{00000000-0008-0000-0A00-00007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7" name="AutoShape 1">
          <a:extLst>
            <a:ext uri="{FF2B5EF4-FFF2-40B4-BE49-F238E27FC236}">
              <a16:creationId xmlns:a16="http://schemas.microsoft.com/office/drawing/2014/main" id="{00000000-0008-0000-0A00-00007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8" name="AutoShape 1">
          <a:extLst>
            <a:ext uri="{FF2B5EF4-FFF2-40B4-BE49-F238E27FC236}">
              <a16:creationId xmlns:a16="http://schemas.microsoft.com/office/drawing/2014/main" id="{00000000-0008-0000-0A00-00008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09" name="AutoShape 1">
          <a:extLst>
            <a:ext uri="{FF2B5EF4-FFF2-40B4-BE49-F238E27FC236}">
              <a16:creationId xmlns:a16="http://schemas.microsoft.com/office/drawing/2014/main" id="{00000000-0008-0000-0A00-00008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0" name="AutoShape 1">
          <a:extLst>
            <a:ext uri="{FF2B5EF4-FFF2-40B4-BE49-F238E27FC236}">
              <a16:creationId xmlns:a16="http://schemas.microsoft.com/office/drawing/2014/main" id="{00000000-0008-0000-0A00-00008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1" name="AutoShape 1">
          <a:extLst>
            <a:ext uri="{FF2B5EF4-FFF2-40B4-BE49-F238E27FC236}">
              <a16:creationId xmlns:a16="http://schemas.microsoft.com/office/drawing/2014/main" id="{00000000-0008-0000-0A00-00008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2" name="AutoShape 1">
          <a:extLst>
            <a:ext uri="{FF2B5EF4-FFF2-40B4-BE49-F238E27FC236}">
              <a16:creationId xmlns:a16="http://schemas.microsoft.com/office/drawing/2014/main" id="{00000000-0008-0000-0A00-00008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3" name="AutoShape 1">
          <a:extLst>
            <a:ext uri="{FF2B5EF4-FFF2-40B4-BE49-F238E27FC236}">
              <a16:creationId xmlns:a16="http://schemas.microsoft.com/office/drawing/2014/main" id="{00000000-0008-0000-0A00-00008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4" name="AutoShape 1">
          <a:extLst>
            <a:ext uri="{FF2B5EF4-FFF2-40B4-BE49-F238E27FC236}">
              <a16:creationId xmlns:a16="http://schemas.microsoft.com/office/drawing/2014/main" id="{00000000-0008-0000-0A00-00008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5" name="AutoShape 1">
          <a:extLst>
            <a:ext uri="{FF2B5EF4-FFF2-40B4-BE49-F238E27FC236}">
              <a16:creationId xmlns:a16="http://schemas.microsoft.com/office/drawing/2014/main" id="{00000000-0008-0000-0A00-00008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6" name="AutoShape 1">
          <a:extLst>
            <a:ext uri="{FF2B5EF4-FFF2-40B4-BE49-F238E27FC236}">
              <a16:creationId xmlns:a16="http://schemas.microsoft.com/office/drawing/2014/main" id="{00000000-0008-0000-0A00-00008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7" name="AutoShape 1">
          <a:extLst>
            <a:ext uri="{FF2B5EF4-FFF2-40B4-BE49-F238E27FC236}">
              <a16:creationId xmlns:a16="http://schemas.microsoft.com/office/drawing/2014/main" id="{00000000-0008-0000-0A00-00008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8" name="AutoShape 1">
          <a:extLst>
            <a:ext uri="{FF2B5EF4-FFF2-40B4-BE49-F238E27FC236}">
              <a16:creationId xmlns:a16="http://schemas.microsoft.com/office/drawing/2014/main" id="{00000000-0008-0000-0A00-00008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19" name="AutoShape 1">
          <a:extLst>
            <a:ext uri="{FF2B5EF4-FFF2-40B4-BE49-F238E27FC236}">
              <a16:creationId xmlns:a16="http://schemas.microsoft.com/office/drawing/2014/main" id="{00000000-0008-0000-0A00-00008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0" name="AutoShape 1">
          <a:extLst>
            <a:ext uri="{FF2B5EF4-FFF2-40B4-BE49-F238E27FC236}">
              <a16:creationId xmlns:a16="http://schemas.microsoft.com/office/drawing/2014/main" id="{00000000-0008-0000-0A00-00008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1" name="AutoShape 1">
          <a:extLst>
            <a:ext uri="{FF2B5EF4-FFF2-40B4-BE49-F238E27FC236}">
              <a16:creationId xmlns:a16="http://schemas.microsoft.com/office/drawing/2014/main" id="{00000000-0008-0000-0A00-00008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2" name="AutoShape 1">
          <a:extLst>
            <a:ext uri="{FF2B5EF4-FFF2-40B4-BE49-F238E27FC236}">
              <a16:creationId xmlns:a16="http://schemas.microsoft.com/office/drawing/2014/main" id="{00000000-0008-0000-0A00-00008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3" name="AutoShape 1">
          <a:extLst>
            <a:ext uri="{FF2B5EF4-FFF2-40B4-BE49-F238E27FC236}">
              <a16:creationId xmlns:a16="http://schemas.microsoft.com/office/drawing/2014/main" id="{00000000-0008-0000-0A00-00008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4" name="AutoShape 1">
          <a:extLst>
            <a:ext uri="{FF2B5EF4-FFF2-40B4-BE49-F238E27FC236}">
              <a16:creationId xmlns:a16="http://schemas.microsoft.com/office/drawing/2014/main" id="{00000000-0008-0000-0A00-00009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5" name="AutoShape 1">
          <a:extLst>
            <a:ext uri="{FF2B5EF4-FFF2-40B4-BE49-F238E27FC236}">
              <a16:creationId xmlns:a16="http://schemas.microsoft.com/office/drawing/2014/main" id="{00000000-0008-0000-0A00-00009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6" name="AutoShape 1">
          <a:extLst>
            <a:ext uri="{FF2B5EF4-FFF2-40B4-BE49-F238E27FC236}">
              <a16:creationId xmlns:a16="http://schemas.microsoft.com/office/drawing/2014/main" id="{00000000-0008-0000-0A00-00009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7" name="AutoShape 1">
          <a:extLst>
            <a:ext uri="{FF2B5EF4-FFF2-40B4-BE49-F238E27FC236}">
              <a16:creationId xmlns:a16="http://schemas.microsoft.com/office/drawing/2014/main" id="{00000000-0008-0000-0A00-00009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8" name="AutoShape 1">
          <a:extLst>
            <a:ext uri="{FF2B5EF4-FFF2-40B4-BE49-F238E27FC236}">
              <a16:creationId xmlns:a16="http://schemas.microsoft.com/office/drawing/2014/main" id="{00000000-0008-0000-0A00-00009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29" name="AutoShape 1">
          <a:extLst>
            <a:ext uri="{FF2B5EF4-FFF2-40B4-BE49-F238E27FC236}">
              <a16:creationId xmlns:a16="http://schemas.microsoft.com/office/drawing/2014/main" id="{00000000-0008-0000-0A00-00009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0" name="AutoShape 1">
          <a:extLst>
            <a:ext uri="{FF2B5EF4-FFF2-40B4-BE49-F238E27FC236}">
              <a16:creationId xmlns:a16="http://schemas.microsoft.com/office/drawing/2014/main" id="{00000000-0008-0000-0A00-00009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1" name="AutoShape 1">
          <a:extLst>
            <a:ext uri="{FF2B5EF4-FFF2-40B4-BE49-F238E27FC236}">
              <a16:creationId xmlns:a16="http://schemas.microsoft.com/office/drawing/2014/main" id="{00000000-0008-0000-0A00-00009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2" name="AutoShape 1">
          <a:extLst>
            <a:ext uri="{FF2B5EF4-FFF2-40B4-BE49-F238E27FC236}">
              <a16:creationId xmlns:a16="http://schemas.microsoft.com/office/drawing/2014/main" id="{00000000-0008-0000-0A00-00009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3" name="AutoShape 1">
          <a:extLst>
            <a:ext uri="{FF2B5EF4-FFF2-40B4-BE49-F238E27FC236}">
              <a16:creationId xmlns:a16="http://schemas.microsoft.com/office/drawing/2014/main" id="{00000000-0008-0000-0A00-00009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4" name="AutoShape 1">
          <a:extLst>
            <a:ext uri="{FF2B5EF4-FFF2-40B4-BE49-F238E27FC236}">
              <a16:creationId xmlns:a16="http://schemas.microsoft.com/office/drawing/2014/main" id="{00000000-0008-0000-0A00-00009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5" name="AutoShape 1">
          <a:extLst>
            <a:ext uri="{FF2B5EF4-FFF2-40B4-BE49-F238E27FC236}">
              <a16:creationId xmlns:a16="http://schemas.microsoft.com/office/drawing/2014/main" id="{00000000-0008-0000-0A00-00009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6" name="AutoShape 1">
          <a:extLst>
            <a:ext uri="{FF2B5EF4-FFF2-40B4-BE49-F238E27FC236}">
              <a16:creationId xmlns:a16="http://schemas.microsoft.com/office/drawing/2014/main" id="{00000000-0008-0000-0A00-00009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7" name="AutoShape 1">
          <a:extLst>
            <a:ext uri="{FF2B5EF4-FFF2-40B4-BE49-F238E27FC236}">
              <a16:creationId xmlns:a16="http://schemas.microsoft.com/office/drawing/2014/main" id="{00000000-0008-0000-0A00-00009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8" name="AutoShape 1">
          <a:extLst>
            <a:ext uri="{FF2B5EF4-FFF2-40B4-BE49-F238E27FC236}">
              <a16:creationId xmlns:a16="http://schemas.microsoft.com/office/drawing/2014/main" id="{00000000-0008-0000-0A00-00009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39" name="AutoShape 1">
          <a:extLst>
            <a:ext uri="{FF2B5EF4-FFF2-40B4-BE49-F238E27FC236}">
              <a16:creationId xmlns:a16="http://schemas.microsoft.com/office/drawing/2014/main" id="{00000000-0008-0000-0A00-00009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0" name="AutoShape 1">
          <a:extLst>
            <a:ext uri="{FF2B5EF4-FFF2-40B4-BE49-F238E27FC236}">
              <a16:creationId xmlns:a16="http://schemas.microsoft.com/office/drawing/2014/main" id="{00000000-0008-0000-0A00-0000A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1" name="AutoShape 1">
          <a:extLst>
            <a:ext uri="{FF2B5EF4-FFF2-40B4-BE49-F238E27FC236}">
              <a16:creationId xmlns:a16="http://schemas.microsoft.com/office/drawing/2014/main" id="{00000000-0008-0000-0A00-0000A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2" name="AutoShape 1">
          <a:extLst>
            <a:ext uri="{FF2B5EF4-FFF2-40B4-BE49-F238E27FC236}">
              <a16:creationId xmlns:a16="http://schemas.microsoft.com/office/drawing/2014/main" id="{00000000-0008-0000-0A00-0000A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3" name="AutoShape 1">
          <a:extLst>
            <a:ext uri="{FF2B5EF4-FFF2-40B4-BE49-F238E27FC236}">
              <a16:creationId xmlns:a16="http://schemas.microsoft.com/office/drawing/2014/main" id="{00000000-0008-0000-0A00-0000A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4" name="AutoShape 1">
          <a:extLst>
            <a:ext uri="{FF2B5EF4-FFF2-40B4-BE49-F238E27FC236}">
              <a16:creationId xmlns:a16="http://schemas.microsoft.com/office/drawing/2014/main" id="{00000000-0008-0000-0A00-0000A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5" name="AutoShape 1">
          <a:extLst>
            <a:ext uri="{FF2B5EF4-FFF2-40B4-BE49-F238E27FC236}">
              <a16:creationId xmlns:a16="http://schemas.microsoft.com/office/drawing/2014/main" id="{00000000-0008-0000-0A00-0000A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6" name="AutoShape 1">
          <a:extLst>
            <a:ext uri="{FF2B5EF4-FFF2-40B4-BE49-F238E27FC236}">
              <a16:creationId xmlns:a16="http://schemas.microsoft.com/office/drawing/2014/main" id="{00000000-0008-0000-0A00-0000A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7" name="AutoShape 1">
          <a:extLst>
            <a:ext uri="{FF2B5EF4-FFF2-40B4-BE49-F238E27FC236}">
              <a16:creationId xmlns:a16="http://schemas.microsoft.com/office/drawing/2014/main" id="{00000000-0008-0000-0A00-0000A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8" name="AutoShape 1">
          <a:extLst>
            <a:ext uri="{FF2B5EF4-FFF2-40B4-BE49-F238E27FC236}">
              <a16:creationId xmlns:a16="http://schemas.microsoft.com/office/drawing/2014/main" id="{00000000-0008-0000-0A00-0000A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49" name="AutoShape 1">
          <a:extLst>
            <a:ext uri="{FF2B5EF4-FFF2-40B4-BE49-F238E27FC236}">
              <a16:creationId xmlns:a16="http://schemas.microsoft.com/office/drawing/2014/main" id="{00000000-0008-0000-0A00-0000A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0" name="AutoShape 1">
          <a:extLst>
            <a:ext uri="{FF2B5EF4-FFF2-40B4-BE49-F238E27FC236}">
              <a16:creationId xmlns:a16="http://schemas.microsoft.com/office/drawing/2014/main" id="{00000000-0008-0000-0A00-0000A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1" name="AutoShape 1">
          <a:extLst>
            <a:ext uri="{FF2B5EF4-FFF2-40B4-BE49-F238E27FC236}">
              <a16:creationId xmlns:a16="http://schemas.microsoft.com/office/drawing/2014/main" id="{00000000-0008-0000-0A00-0000A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2" name="AutoShape 1">
          <a:extLst>
            <a:ext uri="{FF2B5EF4-FFF2-40B4-BE49-F238E27FC236}">
              <a16:creationId xmlns:a16="http://schemas.microsoft.com/office/drawing/2014/main" id="{00000000-0008-0000-0A00-0000A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3" name="AutoShape 1">
          <a:extLst>
            <a:ext uri="{FF2B5EF4-FFF2-40B4-BE49-F238E27FC236}">
              <a16:creationId xmlns:a16="http://schemas.microsoft.com/office/drawing/2014/main" id="{00000000-0008-0000-0A00-0000A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4" name="AutoShape 1">
          <a:extLst>
            <a:ext uri="{FF2B5EF4-FFF2-40B4-BE49-F238E27FC236}">
              <a16:creationId xmlns:a16="http://schemas.microsoft.com/office/drawing/2014/main" id="{00000000-0008-0000-0A00-0000A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5" name="AutoShape 1">
          <a:extLst>
            <a:ext uri="{FF2B5EF4-FFF2-40B4-BE49-F238E27FC236}">
              <a16:creationId xmlns:a16="http://schemas.microsoft.com/office/drawing/2014/main" id="{00000000-0008-0000-0A00-0000A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6" name="AutoShape 1">
          <a:extLst>
            <a:ext uri="{FF2B5EF4-FFF2-40B4-BE49-F238E27FC236}">
              <a16:creationId xmlns:a16="http://schemas.microsoft.com/office/drawing/2014/main" id="{00000000-0008-0000-0A00-0000B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7" name="AutoShape 1">
          <a:extLst>
            <a:ext uri="{FF2B5EF4-FFF2-40B4-BE49-F238E27FC236}">
              <a16:creationId xmlns:a16="http://schemas.microsoft.com/office/drawing/2014/main" id="{00000000-0008-0000-0A00-0000B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8" name="AutoShape 1">
          <a:extLst>
            <a:ext uri="{FF2B5EF4-FFF2-40B4-BE49-F238E27FC236}">
              <a16:creationId xmlns:a16="http://schemas.microsoft.com/office/drawing/2014/main" id="{00000000-0008-0000-0A00-0000B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59" name="AutoShape 1">
          <a:extLst>
            <a:ext uri="{FF2B5EF4-FFF2-40B4-BE49-F238E27FC236}">
              <a16:creationId xmlns:a16="http://schemas.microsoft.com/office/drawing/2014/main" id="{00000000-0008-0000-0A00-0000B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0" name="AutoShape 1">
          <a:extLst>
            <a:ext uri="{FF2B5EF4-FFF2-40B4-BE49-F238E27FC236}">
              <a16:creationId xmlns:a16="http://schemas.microsoft.com/office/drawing/2014/main" id="{00000000-0008-0000-0A00-0000B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1" name="AutoShape 1">
          <a:extLst>
            <a:ext uri="{FF2B5EF4-FFF2-40B4-BE49-F238E27FC236}">
              <a16:creationId xmlns:a16="http://schemas.microsoft.com/office/drawing/2014/main" id="{00000000-0008-0000-0A00-0000B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2" name="AutoShape 1">
          <a:extLst>
            <a:ext uri="{FF2B5EF4-FFF2-40B4-BE49-F238E27FC236}">
              <a16:creationId xmlns:a16="http://schemas.microsoft.com/office/drawing/2014/main" id="{00000000-0008-0000-0A00-0000B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3" name="AutoShape 1">
          <a:extLst>
            <a:ext uri="{FF2B5EF4-FFF2-40B4-BE49-F238E27FC236}">
              <a16:creationId xmlns:a16="http://schemas.microsoft.com/office/drawing/2014/main" id="{00000000-0008-0000-0A00-0000B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4" name="AutoShape 1">
          <a:extLst>
            <a:ext uri="{FF2B5EF4-FFF2-40B4-BE49-F238E27FC236}">
              <a16:creationId xmlns:a16="http://schemas.microsoft.com/office/drawing/2014/main" id="{00000000-0008-0000-0A00-0000B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5" name="AutoShape 1">
          <a:extLst>
            <a:ext uri="{FF2B5EF4-FFF2-40B4-BE49-F238E27FC236}">
              <a16:creationId xmlns:a16="http://schemas.microsoft.com/office/drawing/2014/main" id="{00000000-0008-0000-0A00-0000B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6" name="AutoShape 1">
          <a:extLst>
            <a:ext uri="{FF2B5EF4-FFF2-40B4-BE49-F238E27FC236}">
              <a16:creationId xmlns:a16="http://schemas.microsoft.com/office/drawing/2014/main" id="{00000000-0008-0000-0A00-0000B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7" name="AutoShape 1">
          <a:extLst>
            <a:ext uri="{FF2B5EF4-FFF2-40B4-BE49-F238E27FC236}">
              <a16:creationId xmlns:a16="http://schemas.microsoft.com/office/drawing/2014/main" id="{00000000-0008-0000-0A00-0000B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8" name="AutoShape 1">
          <a:extLst>
            <a:ext uri="{FF2B5EF4-FFF2-40B4-BE49-F238E27FC236}">
              <a16:creationId xmlns:a16="http://schemas.microsoft.com/office/drawing/2014/main" id="{00000000-0008-0000-0A00-0000B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69" name="AutoShape 1">
          <a:extLst>
            <a:ext uri="{FF2B5EF4-FFF2-40B4-BE49-F238E27FC236}">
              <a16:creationId xmlns:a16="http://schemas.microsoft.com/office/drawing/2014/main" id="{00000000-0008-0000-0A00-0000B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0" name="AutoShape 1">
          <a:extLst>
            <a:ext uri="{FF2B5EF4-FFF2-40B4-BE49-F238E27FC236}">
              <a16:creationId xmlns:a16="http://schemas.microsoft.com/office/drawing/2014/main" id="{00000000-0008-0000-0A00-0000B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1" name="AutoShape 1">
          <a:extLst>
            <a:ext uri="{FF2B5EF4-FFF2-40B4-BE49-F238E27FC236}">
              <a16:creationId xmlns:a16="http://schemas.microsoft.com/office/drawing/2014/main" id="{00000000-0008-0000-0A00-0000B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2" name="AutoShape 1">
          <a:extLst>
            <a:ext uri="{FF2B5EF4-FFF2-40B4-BE49-F238E27FC236}">
              <a16:creationId xmlns:a16="http://schemas.microsoft.com/office/drawing/2014/main" id="{00000000-0008-0000-0A00-0000C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3" name="AutoShape 1">
          <a:extLst>
            <a:ext uri="{FF2B5EF4-FFF2-40B4-BE49-F238E27FC236}">
              <a16:creationId xmlns:a16="http://schemas.microsoft.com/office/drawing/2014/main" id="{00000000-0008-0000-0A00-0000C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4" name="AutoShape 1">
          <a:extLst>
            <a:ext uri="{FF2B5EF4-FFF2-40B4-BE49-F238E27FC236}">
              <a16:creationId xmlns:a16="http://schemas.microsoft.com/office/drawing/2014/main" id="{00000000-0008-0000-0A00-0000C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5" name="AutoShape 1">
          <a:extLst>
            <a:ext uri="{FF2B5EF4-FFF2-40B4-BE49-F238E27FC236}">
              <a16:creationId xmlns:a16="http://schemas.microsoft.com/office/drawing/2014/main" id="{00000000-0008-0000-0A00-0000C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6" name="AutoShape 1">
          <a:extLst>
            <a:ext uri="{FF2B5EF4-FFF2-40B4-BE49-F238E27FC236}">
              <a16:creationId xmlns:a16="http://schemas.microsoft.com/office/drawing/2014/main" id="{00000000-0008-0000-0A00-0000C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7" name="AutoShape 1">
          <a:extLst>
            <a:ext uri="{FF2B5EF4-FFF2-40B4-BE49-F238E27FC236}">
              <a16:creationId xmlns:a16="http://schemas.microsoft.com/office/drawing/2014/main" id="{00000000-0008-0000-0A00-0000C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8" name="AutoShape 1">
          <a:extLst>
            <a:ext uri="{FF2B5EF4-FFF2-40B4-BE49-F238E27FC236}">
              <a16:creationId xmlns:a16="http://schemas.microsoft.com/office/drawing/2014/main" id="{00000000-0008-0000-0A00-0000C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79" name="AutoShape 1">
          <a:extLst>
            <a:ext uri="{FF2B5EF4-FFF2-40B4-BE49-F238E27FC236}">
              <a16:creationId xmlns:a16="http://schemas.microsoft.com/office/drawing/2014/main" id="{00000000-0008-0000-0A00-0000C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0" name="AutoShape 1">
          <a:extLst>
            <a:ext uri="{FF2B5EF4-FFF2-40B4-BE49-F238E27FC236}">
              <a16:creationId xmlns:a16="http://schemas.microsoft.com/office/drawing/2014/main" id="{00000000-0008-0000-0A00-0000C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1" name="AutoShape 1">
          <a:extLst>
            <a:ext uri="{FF2B5EF4-FFF2-40B4-BE49-F238E27FC236}">
              <a16:creationId xmlns:a16="http://schemas.microsoft.com/office/drawing/2014/main" id="{00000000-0008-0000-0A00-0000C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2" name="AutoShape 1">
          <a:extLst>
            <a:ext uri="{FF2B5EF4-FFF2-40B4-BE49-F238E27FC236}">
              <a16:creationId xmlns:a16="http://schemas.microsoft.com/office/drawing/2014/main" id="{00000000-0008-0000-0A00-0000C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3" name="AutoShape 1">
          <a:extLst>
            <a:ext uri="{FF2B5EF4-FFF2-40B4-BE49-F238E27FC236}">
              <a16:creationId xmlns:a16="http://schemas.microsoft.com/office/drawing/2014/main" id="{00000000-0008-0000-0A00-0000C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4" name="AutoShape 1">
          <a:extLst>
            <a:ext uri="{FF2B5EF4-FFF2-40B4-BE49-F238E27FC236}">
              <a16:creationId xmlns:a16="http://schemas.microsoft.com/office/drawing/2014/main" id="{00000000-0008-0000-0A00-0000C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5" name="AutoShape 1">
          <a:extLst>
            <a:ext uri="{FF2B5EF4-FFF2-40B4-BE49-F238E27FC236}">
              <a16:creationId xmlns:a16="http://schemas.microsoft.com/office/drawing/2014/main" id="{00000000-0008-0000-0A00-0000C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6" name="AutoShape 1">
          <a:extLst>
            <a:ext uri="{FF2B5EF4-FFF2-40B4-BE49-F238E27FC236}">
              <a16:creationId xmlns:a16="http://schemas.microsoft.com/office/drawing/2014/main" id="{00000000-0008-0000-0A00-0000C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7" name="AutoShape 1">
          <a:extLst>
            <a:ext uri="{FF2B5EF4-FFF2-40B4-BE49-F238E27FC236}">
              <a16:creationId xmlns:a16="http://schemas.microsoft.com/office/drawing/2014/main" id="{00000000-0008-0000-0A00-0000C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8" name="AutoShape 1">
          <a:extLst>
            <a:ext uri="{FF2B5EF4-FFF2-40B4-BE49-F238E27FC236}">
              <a16:creationId xmlns:a16="http://schemas.microsoft.com/office/drawing/2014/main" id="{00000000-0008-0000-0A00-0000D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89" name="AutoShape 1">
          <a:extLst>
            <a:ext uri="{FF2B5EF4-FFF2-40B4-BE49-F238E27FC236}">
              <a16:creationId xmlns:a16="http://schemas.microsoft.com/office/drawing/2014/main" id="{00000000-0008-0000-0A00-0000D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0" name="AutoShape 1">
          <a:extLst>
            <a:ext uri="{FF2B5EF4-FFF2-40B4-BE49-F238E27FC236}">
              <a16:creationId xmlns:a16="http://schemas.microsoft.com/office/drawing/2014/main" id="{00000000-0008-0000-0A00-0000D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1" name="AutoShape 1">
          <a:extLst>
            <a:ext uri="{FF2B5EF4-FFF2-40B4-BE49-F238E27FC236}">
              <a16:creationId xmlns:a16="http://schemas.microsoft.com/office/drawing/2014/main" id="{00000000-0008-0000-0A00-0000D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2" name="AutoShape 1">
          <a:extLst>
            <a:ext uri="{FF2B5EF4-FFF2-40B4-BE49-F238E27FC236}">
              <a16:creationId xmlns:a16="http://schemas.microsoft.com/office/drawing/2014/main" id="{00000000-0008-0000-0A00-0000D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3" name="AutoShape 1">
          <a:extLst>
            <a:ext uri="{FF2B5EF4-FFF2-40B4-BE49-F238E27FC236}">
              <a16:creationId xmlns:a16="http://schemas.microsoft.com/office/drawing/2014/main" id="{00000000-0008-0000-0A00-0000D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4" name="AutoShape 1">
          <a:extLst>
            <a:ext uri="{FF2B5EF4-FFF2-40B4-BE49-F238E27FC236}">
              <a16:creationId xmlns:a16="http://schemas.microsoft.com/office/drawing/2014/main" id="{00000000-0008-0000-0A00-0000D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5" name="AutoShape 1">
          <a:extLst>
            <a:ext uri="{FF2B5EF4-FFF2-40B4-BE49-F238E27FC236}">
              <a16:creationId xmlns:a16="http://schemas.microsoft.com/office/drawing/2014/main" id="{00000000-0008-0000-0A00-0000D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6" name="AutoShape 1">
          <a:extLst>
            <a:ext uri="{FF2B5EF4-FFF2-40B4-BE49-F238E27FC236}">
              <a16:creationId xmlns:a16="http://schemas.microsoft.com/office/drawing/2014/main" id="{00000000-0008-0000-0A00-0000D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7" name="AutoShape 1">
          <a:extLst>
            <a:ext uri="{FF2B5EF4-FFF2-40B4-BE49-F238E27FC236}">
              <a16:creationId xmlns:a16="http://schemas.microsoft.com/office/drawing/2014/main" id="{00000000-0008-0000-0A00-0000D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8" name="AutoShape 1">
          <a:extLst>
            <a:ext uri="{FF2B5EF4-FFF2-40B4-BE49-F238E27FC236}">
              <a16:creationId xmlns:a16="http://schemas.microsoft.com/office/drawing/2014/main" id="{00000000-0008-0000-0A00-0000D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499" name="AutoShape 1">
          <a:extLst>
            <a:ext uri="{FF2B5EF4-FFF2-40B4-BE49-F238E27FC236}">
              <a16:creationId xmlns:a16="http://schemas.microsoft.com/office/drawing/2014/main" id="{00000000-0008-0000-0A00-0000D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0" name="AutoShape 1">
          <a:extLst>
            <a:ext uri="{FF2B5EF4-FFF2-40B4-BE49-F238E27FC236}">
              <a16:creationId xmlns:a16="http://schemas.microsoft.com/office/drawing/2014/main" id="{00000000-0008-0000-0A00-0000D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1" name="AutoShape 1">
          <a:extLst>
            <a:ext uri="{FF2B5EF4-FFF2-40B4-BE49-F238E27FC236}">
              <a16:creationId xmlns:a16="http://schemas.microsoft.com/office/drawing/2014/main" id="{00000000-0008-0000-0A00-0000D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2" name="AutoShape 1">
          <a:extLst>
            <a:ext uri="{FF2B5EF4-FFF2-40B4-BE49-F238E27FC236}">
              <a16:creationId xmlns:a16="http://schemas.microsoft.com/office/drawing/2014/main" id="{00000000-0008-0000-0A00-0000D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3" name="AutoShape 1">
          <a:extLst>
            <a:ext uri="{FF2B5EF4-FFF2-40B4-BE49-F238E27FC236}">
              <a16:creationId xmlns:a16="http://schemas.microsoft.com/office/drawing/2014/main" id="{00000000-0008-0000-0A00-0000D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4" name="AutoShape 1">
          <a:extLst>
            <a:ext uri="{FF2B5EF4-FFF2-40B4-BE49-F238E27FC236}">
              <a16:creationId xmlns:a16="http://schemas.microsoft.com/office/drawing/2014/main" id="{00000000-0008-0000-0A00-0000E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5" name="AutoShape 1">
          <a:extLst>
            <a:ext uri="{FF2B5EF4-FFF2-40B4-BE49-F238E27FC236}">
              <a16:creationId xmlns:a16="http://schemas.microsoft.com/office/drawing/2014/main" id="{00000000-0008-0000-0A00-0000E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6" name="AutoShape 1">
          <a:extLst>
            <a:ext uri="{FF2B5EF4-FFF2-40B4-BE49-F238E27FC236}">
              <a16:creationId xmlns:a16="http://schemas.microsoft.com/office/drawing/2014/main" id="{00000000-0008-0000-0A00-0000E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7" name="AutoShape 1">
          <a:extLst>
            <a:ext uri="{FF2B5EF4-FFF2-40B4-BE49-F238E27FC236}">
              <a16:creationId xmlns:a16="http://schemas.microsoft.com/office/drawing/2014/main" id="{00000000-0008-0000-0A00-0000E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8" name="AutoShape 1">
          <a:extLst>
            <a:ext uri="{FF2B5EF4-FFF2-40B4-BE49-F238E27FC236}">
              <a16:creationId xmlns:a16="http://schemas.microsoft.com/office/drawing/2014/main" id="{00000000-0008-0000-0A00-0000E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09" name="AutoShape 1">
          <a:extLst>
            <a:ext uri="{FF2B5EF4-FFF2-40B4-BE49-F238E27FC236}">
              <a16:creationId xmlns:a16="http://schemas.microsoft.com/office/drawing/2014/main" id="{00000000-0008-0000-0A00-0000E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0" name="AutoShape 1">
          <a:extLst>
            <a:ext uri="{FF2B5EF4-FFF2-40B4-BE49-F238E27FC236}">
              <a16:creationId xmlns:a16="http://schemas.microsoft.com/office/drawing/2014/main" id="{00000000-0008-0000-0A00-0000E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1" name="AutoShape 1">
          <a:extLst>
            <a:ext uri="{FF2B5EF4-FFF2-40B4-BE49-F238E27FC236}">
              <a16:creationId xmlns:a16="http://schemas.microsoft.com/office/drawing/2014/main" id="{00000000-0008-0000-0A00-0000E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2" name="AutoShape 1">
          <a:extLst>
            <a:ext uri="{FF2B5EF4-FFF2-40B4-BE49-F238E27FC236}">
              <a16:creationId xmlns:a16="http://schemas.microsoft.com/office/drawing/2014/main" id="{00000000-0008-0000-0A00-0000E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3" name="AutoShape 1">
          <a:extLst>
            <a:ext uri="{FF2B5EF4-FFF2-40B4-BE49-F238E27FC236}">
              <a16:creationId xmlns:a16="http://schemas.microsoft.com/office/drawing/2014/main" id="{00000000-0008-0000-0A00-0000E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4" name="AutoShape 1">
          <a:extLst>
            <a:ext uri="{FF2B5EF4-FFF2-40B4-BE49-F238E27FC236}">
              <a16:creationId xmlns:a16="http://schemas.microsoft.com/office/drawing/2014/main" id="{00000000-0008-0000-0A00-0000E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5" name="AutoShape 1">
          <a:extLst>
            <a:ext uri="{FF2B5EF4-FFF2-40B4-BE49-F238E27FC236}">
              <a16:creationId xmlns:a16="http://schemas.microsoft.com/office/drawing/2014/main" id="{00000000-0008-0000-0A00-0000E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6" name="AutoShape 1">
          <a:extLst>
            <a:ext uri="{FF2B5EF4-FFF2-40B4-BE49-F238E27FC236}">
              <a16:creationId xmlns:a16="http://schemas.microsoft.com/office/drawing/2014/main" id="{00000000-0008-0000-0A00-0000E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7" name="AutoShape 1">
          <a:extLst>
            <a:ext uri="{FF2B5EF4-FFF2-40B4-BE49-F238E27FC236}">
              <a16:creationId xmlns:a16="http://schemas.microsoft.com/office/drawing/2014/main" id="{00000000-0008-0000-0A00-0000E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8" name="AutoShape 1">
          <a:extLst>
            <a:ext uri="{FF2B5EF4-FFF2-40B4-BE49-F238E27FC236}">
              <a16:creationId xmlns:a16="http://schemas.microsoft.com/office/drawing/2014/main" id="{00000000-0008-0000-0A00-0000E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19" name="AutoShape 1">
          <a:extLst>
            <a:ext uri="{FF2B5EF4-FFF2-40B4-BE49-F238E27FC236}">
              <a16:creationId xmlns:a16="http://schemas.microsoft.com/office/drawing/2014/main" id="{00000000-0008-0000-0A00-0000E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0" name="AutoShape 1">
          <a:extLst>
            <a:ext uri="{FF2B5EF4-FFF2-40B4-BE49-F238E27FC236}">
              <a16:creationId xmlns:a16="http://schemas.microsoft.com/office/drawing/2014/main" id="{00000000-0008-0000-0A00-0000F0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1" name="AutoShape 1">
          <a:extLst>
            <a:ext uri="{FF2B5EF4-FFF2-40B4-BE49-F238E27FC236}">
              <a16:creationId xmlns:a16="http://schemas.microsoft.com/office/drawing/2014/main" id="{00000000-0008-0000-0A00-0000F1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2" name="AutoShape 1">
          <a:extLst>
            <a:ext uri="{FF2B5EF4-FFF2-40B4-BE49-F238E27FC236}">
              <a16:creationId xmlns:a16="http://schemas.microsoft.com/office/drawing/2014/main" id="{00000000-0008-0000-0A00-0000F2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3" name="AutoShape 1">
          <a:extLst>
            <a:ext uri="{FF2B5EF4-FFF2-40B4-BE49-F238E27FC236}">
              <a16:creationId xmlns:a16="http://schemas.microsoft.com/office/drawing/2014/main" id="{00000000-0008-0000-0A00-0000F3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4" name="AutoShape 1">
          <a:extLst>
            <a:ext uri="{FF2B5EF4-FFF2-40B4-BE49-F238E27FC236}">
              <a16:creationId xmlns:a16="http://schemas.microsoft.com/office/drawing/2014/main" id="{00000000-0008-0000-0A00-0000F4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5" name="AutoShape 1">
          <a:extLst>
            <a:ext uri="{FF2B5EF4-FFF2-40B4-BE49-F238E27FC236}">
              <a16:creationId xmlns:a16="http://schemas.microsoft.com/office/drawing/2014/main" id="{00000000-0008-0000-0A00-0000F5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6" name="AutoShape 1">
          <a:extLst>
            <a:ext uri="{FF2B5EF4-FFF2-40B4-BE49-F238E27FC236}">
              <a16:creationId xmlns:a16="http://schemas.microsoft.com/office/drawing/2014/main" id="{00000000-0008-0000-0A00-0000F6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7" name="AutoShape 1">
          <a:extLst>
            <a:ext uri="{FF2B5EF4-FFF2-40B4-BE49-F238E27FC236}">
              <a16:creationId xmlns:a16="http://schemas.microsoft.com/office/drawing/2014/main" id="{00000000-0008-0000-0A00-0000F7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8" name="AutoShape 1">
          <a:extLst>
            <a:ext uri="{FF2B5EF4-FFF2-40B4-BE49-F238E27FC236}">
              <a16:creationId xmlns:a16="http://schemas.microsoft.com/office/drawing/2014/main" id="{00000000-0008-0000-0A00-0000F8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29" name="AutoShape 1">
          <a:extLst>
            <a:ext uri="{FF2B5EF4-FFF2-40B4-BE49-F238E27FC236}">
              <a16:creationId xmlns:a16="http://schemas.microsoft.com/office/drawing/2014/main" id="{00000000-0008-0000-0A00-0000F9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0" name="AutoShape 1">
          <a:extLst>
            <a:ext uri="{FF2B5EF4-FFF2-40B4-BE49-F238E27FC236}">
              <a16:creationId xmlns:a16="http://schemas.microsoft.com/office/drawing/2014/main" id="{00000000-0008-0000-0A00-0000FA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1" name="AutoShape 1">
          <a:extLst>
            <a:ext uri="{FF2B5EF4-FFF2-40B4-BE49-F238E27FC236}">
              <a16:creationId xmlns:a16="http://schemas.microsoft.com/office/drawing/2014/main" id="{00000000-0008-0000-0A00-0000FB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2" name="AutoShape 1">
          <a:extLst>
            <a:ext uri="{FF2B5EF4-FFF2-40B4-BE49-F238E27FC236}">
              <a16:creationId xmlns:a16="http://schemas.microsoft.com/office/drawing/2014/main" id="{00000000-0008-0000-0A00-0000FC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3" name="AutoShape 1">
          <a:extLst>
            <a:ext uri="{FF2B5EF4-FFF2-40B4-BE49-F238E27FC236}">
              <a16:creationId xmlns:a16="http://schemas.microsoft.com/office/drawing/2014/main" id="{00000000-0008-0000-0A00-0000FD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4" name="AutoShape 1">
          <a:extLst>
            <a:ext uri="{FF2B5EF4-FFF2-40B4-BE49-F238E27FC236}">
              <a16:creationId xmlns:a16="http://schemas.microsoft.com/office/drawing/2014/main" id="{00000000-0008-0000-0A00-0000FE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5" name="AutoShape 1">
          <a:extLst>
            <a:ext uri="{FF2B5EF4-FFF2-40B4-BE49-F238E27FC236}">
              <a16:creationId xmlns:a16="http://schemas.microsoft.com/office/drawing/2014/main" id="{00000000-0008-0000-0A00-0000FF05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6" name="AutoShape 1">
          <a:extLst>
            <a:ext uri="{FF2B5EF4-FFF2-40B4-BE49-F238E27FC236}">
              <a16:creationId xmlns:a16="http://schemas.microsoft.com/office/drawing/2014/main" id="{00000000-0008-0000-0A00-00000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7" name="AutoShape 1">
          <a:extLst>
            <a:ext uri="{FF2B5EF4-FFF2-40B4-BE49-F238E27FC236}">
              <a16:creationId xmlns:a16="http://schemas.microsoft.com/office/drawing/2014/main" id="{00000000-0008-0000-0A00-00000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8" name="AutoShape 1">
          <a:extLst>
            <a:ext uri="{FF2B5EF4-FFF2-40B4-BE49-F238E27FC236}">
              <a16:creationId xmlns:a16="http://schemas.microsoft.com/office/drawing/2014/main" id="{00000000-0008-0000-0A00-00000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39" name="AutoShape 1">
          <a:extLst>
            <a:ext uri="{FF2B5EF4-FFF2-40B4-BE49-F238E27FC236}">
              <a16:creationId xmlns:a16="http://schemas.microsoft.com/office/drawing/2014/main" id="{00000000-0008-0000-0A00-00000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0" name="AutoShape 1">
          <a:extLst>
            <a:ext uri="{FF2B5EF4-FFF2-40B4-BE49-F238E27FC236}">
              <a16:creationId xmlns:a16="http://schemas.microsoft.com/office/drawing/2014/main" id="{00000000-0008-0000-0A00-00000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1" name="AutoShape 1">
          <a:extLst>
            <a:ext uri="{FF2B5EF4-FFF2-40B4-BE49-F238E27FC236}">
              <a16:creationId xmlns:a16="http://schemas.microsoft.com/office/drawing/2014/main" id="{00000000-0008-0000-0A00-00000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2" name="AutoShape 1">
          <a:extLst>
            <a:ext uri="{FF2B5EF4-FFF2-40B4-BE49-F238E27FC236}">
              <a16:creationId xmlns:a16="http://schemas.microsoft.com/office/drawing/2014/main" id="{00000000-0008-0000-0A00-00000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3" name="AutoShape 1">
          <a:extLst>
            <a:ext uri="{FF2B5EF4-FFF2-40B4-BE49-F238E27FC236}">
              <a16:creationId xmlns:a16="http://schemas.microsoft.com/office/drawing/2014/main" id="{00000000-0008-0000-0A00-00000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4" name="AutoShape 1">
          <a:extLst>
            <a:ext uri="{FF2B5EF4-FFF2-40B4-BE49-F238E27FC236}">
              <a16:creationId xmlns:a16="http://schemas.microsoft.com/office/drawing/2014/main" id="{00000000-0008-0000-0A00-00000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5" name="AutoShape 1">
          <a:extLst>
            <a:ext uri="{FF2B5EF4-FFF2-40B4-BE49-F238E27FC236}">
              <a16:creationId xmlns:a16="http://schemas.microsoft.com/office/drawing/2014/main" id="{00000000-0008-0000-0A00-00000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6" name="AutoShape 1">
          <a:extLst>
            <a:ext uri="{FF2B5EF4-FFF2-40B4-BE49-F238E27FC236}">
              <a16:creationId xmlns:a16="http://schemas.microsoft.com/office/drawing/2014/main" id="{00000000-0008-0000-0A00-00000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7" name="AutoShape 1">
          <a:extLst>
            <a:ext uri="{FF2B5EF4-FFF2-40B4-BE49-F238E27FC236}">
              <a16:creationId xmlns:a16="http://schemas.microsoft.com/office/drawing/2014/main" id="{00000000-0008-0000-0A00-00000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8" name="AutoShape 1">
          <a:extLst>
            <a:ext uri="{FF2B5EF4-FFF2-40B4-BE49-F238E27FC236}">
              <a16:creationId xmlns:a16="http://schemas.microsoft.com/office/drawing/2014/main" id="{00000000-0008-0000-0A00-00000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49" name="AutoShape 1">
          <a:extLst>
            <a:ext uri="{FF2B5EF4-FFF2-40B4-BE49-F238E27FC236}">
              <a16:creationId xmlns:a16="http://schemas.microsoft.com/office/drawing/2014/main" id="{00000000-0008-0000-0A00-00000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0" name="AutoShape 1">
          <a:extLst>
            <a:ext uri="{FF2B5EF4-FFF2-40B4-BE49-F238E27FC236}">
              <a16:creationId xmlns:a16="http://schemas.microsoft.com/office/drawing/2014/main" id="{00000000-0008-0000-0A00-00000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1" name="AutoShape 1">
          <a:extLst>
            <a:ext uri="{FF2B5EF4-FFF2-40B4-BE49-F238E27FC236}">
              <a16:creationId xmlns:a16="http://schemas.microsoft.com/office/drawing/2014/main" id="{00000000-0008-0000-0A00-00000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2" name="AutoShape 1">
          <a:extLst>
            <a:ext uri="{FF2B5EF4-FFF2-40B4-BE49-F238E27FC236}">
              <a16:creationId xmlns:a16="http://schemas.microsoft.com/office/drawing/2014/main" id="{00000000-0008-0000-0A00-00001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3" name="AutoShape 1">
          <a:extLst>
            <a:ext uri="{FF2B5EF4-FFF2-40B4-BE49-F238E27FC236}">
              <a16:creationId xmlns:a16="http://schemas.microsoft.com/office/drawing/2014/main" id="{00000000-0008-0000-0A00-00001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4" name="AutoShape 1">
          <a:extLst>
            <a:ext uri="{FF2B5EF4-FFF2-40B4-BE49-F238E27FC236}">
              <a16:creationId xmlns:a16="http://schemas.microsoft.com/office/drawing/2014/main" id="{00000000-0008-0000-0A00-00001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5" name="AutoShape 1">
          <a:extLst>
            <a:ext uri="{FF2B5EF4-FFF2-40B4-BE49-F238E27FC236}">
              <a16:creationId xmlns:a16="http://schemas.microsoft.com/office/drawing/2014/main" id="{00000000-0008-0000-0A00-00001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6" name="AutoShape 1">
          <a:extLst>
            <a:ext uri="{FF2B5EF4-FFF2-40B4-BE49-F238E27FC236}">
              <a16:creationId xmlns:a16="http://schemas.microsoft.com/office/drawing/2014/main" id="{00000000-0008-0000-0A00-00001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7" name="AutoShape 1">
          <a:extLst>
            <a:ext uri="{FF2B5EF4-FFF2-40B4-BE49-F238E27FC236}">
              <a16:creationId xmlns:a16="http://schemas.microsoft.com/office/drawing/2014/main" id="{00000000-0008-0000-0A00-00001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8" name="AutoShape 1">
          <a:extLst>
            <a:ext uri="{FF2B5EF4-FFF2-40B4-BE49-F238E27FC236}">
              <a16:creationId xmlns:a16="http://schemas.microsoft.com/office/drawing/2014/main" id="{00000000-0008-0000-0A00-00001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59" name="AutoShape 1">
          <a:extLst>
            <a:ext uri="{FF2B5EF4-FFF2-40B4-BE49-F238E27FC236}">
              <a16:creationId xmlns:a16="http://schemas.microsoft.com/office/drawing/2014/main" id="{00000000-0008-0000-0A00-00001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0" name="AutoShape 1">
          <a:extLst>
            <a:ext uri="{FF2B5EF4-FFF2-40B4-BE49-F238E27FC236}">
              <a16:creationId xmlns:a16="http://schemas.microsoft.com/office/drawing/2014/main" id="{00000000-0008-0000-0A00-00001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1" name="AutoShape 1">
          <a:extLst>
            <a:ext uri="{FF2B5EF4-FFF2-40B4-BE49-F238E27FC236}">
              <a16:creationId xmlns:a16="http://schemas.microsoft.com/office/drawing/2014/main" id="{00000000-0008-0000-0A00-00001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2" name="AutoShape 1">
          <a:extLst>
            <a:ext uri="{FF2B5EF4-FFF2-40B4-BE49-F238E27FC236}">
              <a16:creationId xmlns:a16="http://schemas.microsoft.com/office/drawing/2014/main" id="{00000000-0008-0000-0A00-00001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3" name="AutoShape 1">
          <a:extLst>
            <a:ext uri="{FF2B5EF4-FFF2-40B4-BE49-F238E27FC236}">
              <a16:creationId xmlns:a16="http://schemas.microsoft.com/office/drawing/2014/main" id="{00000000-0008-0000-0A00-00001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4" name="AutoShape 1">
          <a:extLst>
            <a:ext uri="{FF2B5EF4-FFF2-40B4-BE49-F238E27FC236}">
              <a16:creationId xmlns:a16="http://schemas.microsoft.com/office/drawing/2014/main" id="{00000000-0008-0000-0A00-00001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5" name="AutoShape 1">
          <a:extLst>
            <a:ext uri="{FF2B5EF4-FFF2-40B4-BE49-F238E27FC236}">
              <a16:creationId xmlns:a16="http://schemas.microsoft.com/office/drawing/2014/main" id="{00000000-0008-0000-0A00-00001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6" name="AutoShape 1">
          <a:extLst>
            <a:ext uri="{FF2B5EF4-FFF2-40B4-BE49-F238E27FC236}">
              <a16:creationId xmlns:a16="http://schemas.microsoft.com/office/drawing/2014/main" id="{00000000-0008-0000-0A00-00001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7" name="AutoShape 1">
          <a:extLst>
            <a:ext uri="{FF2B5EF4-FFF2-40B4-BE49-F238E27FC236}">
              <a16:creationId xmlns:a16="http://schemas.microsoft.com/office/drawing/2014/main" id="{00000000-0008-0000-0A00-00001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8" name="AutoShape 1">
          <a:extLst>
            <a:ext uri="{FF2B5EF4-FFF2-40B4-BE49-F238E27FC236}">
              <a16:creationId xmlns:a16="http://schemas.microsoft.com/office/drawing/2014/main" id="{00000000-0008-0000-0A00-00002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69" name="AutoShape 1">
          <a:extLst>
            <a:ext uri="{FF2B5EF4-FFF2-40B4-BE49-F238E27FC236}">
              <a16:creationId xmlns:a16="http://schemas.microsoft.com/office/drawing/2014/main" id="{00000000-0008-0000-0A00-00002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0" name="AutoShape 1">
          <a:extLst>
            <a:ext uri="{FF2B5EF4-FFF2-40B4-BE49-F238E27FC236}">
              <a16:creationId xmlns:a16="http://schemas.microsoft.com/office/drawing/2014/main" id="{00000000-0008-0000-0A00-00002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1" name="AutoShape 1">
          <a:extLst>
            <a:ext uri="{FF2B5EF4-FFF2-40B4-BE49-F238E27FC236}">
              <a16:creationId xmlns:a16="http://schemas.microsoft.com/office/drawing/2014/main" id="{00000000-0008-0000-0A00-00002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2" name="AutoShape 1">
          <a:extLst>
            <a:ext uri="{FF2B5EF4-FFF2-40B4-BE49-F238E27FC236}">
              <a16:creationId xmlns:a16="http://schemas.microsoft.com/office/drawing/2014/main" id="{00000000-0008-0000-0A00-00002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3" name="AutoShape 1">
          <a:extLst>
            <a:ext uri="{FF2B5EF4-FFF2-40B4-BE49-F238E27FC236}">
              <a16:creationId xmlns:a16="http://schemas.microsoft.com/office/drawing/2014/main" id="{00000000-0008-0000-0A00-00002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4" name="AutoShape 1">
          <a:extLst>
            <a:ext uri="{FF2B5EF4-FFF2-40B4-BE49-F238E27FC236}">
              <a16:creationId xmlns:a16="http://schemas.microsoft.com/office/drawing/2014/main" id="{00000000-0008-0000-0A00-00002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5" name="AutoShape 1">
          <a:extLst>
            <a:ext uri="{FF2B5EF4-FFF2-40B4-BE49-F238E27FC236}">
              <a16:creationId xmlns:a16="http://schemas.microsoft.com/office/drawing/2014/main" id="{00000000-0008-0000-0A00-00002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6" name="AutoShape 1">
          <a:extLst>
            <a:ext uri="{FF2B5EF4-FFF2-40B4-BE49-F238E27FC236}">
              <a16:creationId xmlns:a16="http://schemas.microsoft.com/office/drawing/2014/main" id="{00000000-0008-0000-0A00-00002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7" name="AutoShape 1">
          <a:extLst>
            <a:ext uri="{FF2B5EF4-FFF2-40B4-BE49-F238E27FC236}">
              <a16:creationId xmlns:a16="http://schemas.microsoft.com/office/drawing/2014/main" id="{00000000-0008-0000-0A00-00002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8" name="AutoShape 1">
          <a:extLst>
            <a:ext uri="{FF2B5EF4-FFF2-40B4-BE49-F238E27FC236}">
              <a16:creationId xmlns:a16="http://schemas.microsoft.com/office/drawing/2014/main" id="{00000000-0008-0000-0A00-00002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79" name="AutoShape 1">
          <a:extLst>
            <a:ext uri="{FF2B5EF4-FFF2-40B4-BE49-F238E27FC236}">
              <a16:creationId xmlns:a16="http://schemas.microsoft.com/office/drawing/2014/main" id="{00000000-0008-0000-0A00-00002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0" name="AutoShape 1">
          <a:extLst>
            <a:ext uri="{FF2B5EF4-FFF2-40B4-BE49-F238E27FC236}">
              <a16:creationId xmlns:a16="http://schemas.microsoft.com/office/drawing/2014/main" id="{00000000-0008-0000-0A00-00002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1" name="AutoShape 1">
          <a:extLst>
            <a:ext uri="{FF2B5EF4-FFF2-40B4-BE49-F238E27FC236}">
              <a16:creationId xmlns:a16="http://schemas.microsoft.com/office/drawing/2014/main" id="{00000000-0008-0000-0A00-00002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2" name="AutoShape 1">
          <a:extLst>
            <a:ext uri="{FF2B5EF4-FFF2-40B4-BE49-F238E27FC236}">
              <a16:creationId xmlns:a16="http://schemas.microsoft.com/office/drawing/2014/main" id="{00000000-0008-0000-0A00-00002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3" name="AutoShape 1">
          <a:extLst>
            <a:ext uri="{FF2B5EF4-FFF2-40B4-BE49-F238E27FC236}">
              <a16:creationId xmlns:a16="http://schemas.microsoft.com/office/drawing/2014/main" id="{00000000-0008-0000-0A00-00002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4" name="AutoShape 1">
          <a:extLst>
            <a:ext uri="{FF2B5EF4-FFF2-40B4-BE49-F238E27FC236}">
              <a16:creationId xmlns:a16="http://schemas.microsoft.com/office/drawing/2014/main" id="{00000000-0008-0000-0A00-00003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5" name="AutoShape 1">
          <a:extLst>
            <a:ext uri="{FF2B5EF4-FFF2-40B4-BE49-F238E27FC236}">
              <a16:creationId xmlns:a16="http://schemas.microsoft.com/office/drawing/2014/main" id="{00000000-0008-0000-0A00-00003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6" name="AutoShape 1">
          <a:extLst>
            <a:ext uri="{FF2B5EF4-FFF2-40B4-BE49-F238E27FC236}">
              <a16:creationId xmlns:a16="http://schemas.microsoft.com/office/drawing/2014/main" id="{00000000-0008-0000-0A00-00003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7" name="AutoShape 1">
          <a:extLst>
            <a:ext uri="{FF2B5EF4-FFF2-40B4-BE49-F238E27FC236}">
              <a16:creationId xmlns:a16="http://schemas.microsoft.com/office/drawing/2014/main" id="{00000000-0008-0000-0A00-00003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8" name="AutoShape 1">
          <a:extLst>
            <a:ext uri="{FF2B5EF4-FFF2-40B4-BE49-F238E27FC236}">
              <a16:creationId xmlns:a16="http://schemas.microsoft.com/office/drawing/2014/main" id="{00000000-0008-0000-0A00-00003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89" name="AutoShape 1">
          <a:extLst>
            <a:ext uri="{FF2B5EF4-FFF2-40B4-BE49-F238E27FC236}">
              <a16:creationId xmlns:a16="http://schemas.microsoft.com/office/drawing/2014/main" id="{00000000-0008-0000-0A00-00003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0" name="AutoShape 1">
          <a:extLst>
            <a:ext uri="{FF2B5EF4-FFF2-40B4-BE49-F238E27FC236}">
              <a16:creationId xmlns:a16="http://schemas.microsoft.com/office/drawing/2014/main" id="{00000000-0008-0000-0A00-00003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1" name="AutoShape 1">
          <a:extLst>
            <a:ext uri="{FF2B5EF4-FFF2-40B4-BE49-F238E27FC236}">
              <a16:creationId xmlns:a16="http://schemas.microsoft.com/office/drawing/2014/main" id="{00000000-0008-0000-0A00-00003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2" name="AutoShape 1">
          <a:extLst>
            <a:ext uri="{FF2B5EF4-FFF2-40B4-BE49-F238E27FC236}">
              <a16:creationId xmlns:a16="http://schemas.microsoft.com/office/drawing/2014/main" id="{00000000-0008-0000-0A00-00003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3" name="AutoShape 1">
          <a:extLst>
            <a:ext uri="{FF2B5EF4-FFF2-40B4-BE49-F238E27FC236}">
              <a16:creationId xmlns:a16="http://schemas.microsoft.com/office/drawing/2014/main" id="{00000000-0008-0000-0A00-00003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4" name="AutoShape 1">
          <a:extLst>
            <a:ext uri="{FF2B5EF4-FFF2-40B4-BE49-F238E27FC236}">
              <a16:creationId xmlns:a16="http://schemas.microsoft.com/office/drawing/2014/main" id="{00000000-0008-0000-0A00-00003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5" name="AutoShape 1">
          <a:extLst>
            <a:ext uri="{FF2B5EF4-FFF2-40B4-BE49-F238E27FC236}">
              <a16:creationId xmlns:a16="http://schemas.microsoft.com/office/drawing/2014/main" id="{00000000-0008-0000-0A00-00003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6" name="AutoShape 1">
          <a:extLst>
            <a:ext uri="{FF2B5EF4-FFF2-40B4-BE49-F238E27FC236}">
              <a16:creationId xmlns:a16="http://schemas.microsoft.com/office/drawing/2014/main" id="{00000000-0008-0000-0A00-00003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7" name="AutoShape 1">
          <a:extLst>
            <a:ext uri="{FF2B5EF4-FFF2-40B4-BE49-F238E27FC236}">
              <a16:creationId xmlns:a16="http://schemas.microsoft.com/office/drawing/2014/main" id="{00000000-0008-0000-0A00-00003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8" name="AutoShape 1">
          <a:extLst>
            <a:ext uri="{FF2B5EF4-FFF2-40B4-BE49-F238E27FC236}">
              <a16:creationId xmlns:a16="http://schemas.microsoft.com/office/drawing/2014/main" id="{00000000-0008-0000-0A00-00003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599" name="AutoShape 1">
          <a:extLst>
            <a:ext uri="{FF2B5EF4-FFF2-40B4-BE49-F238E27FC236}">
              <a16:creationId xmlns:a16="http://schemas.microsoft.com/office/drawing/2014/main" id="{00000000-0008-0000-0A00-00003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0" name="AutoShape 1">
          <a:extLst>
            <a:ext uri="{FF2B5EF4-FFF2-40B4-BE49-F238E27FC236}">
              <a16:creationId xmlns:a16="http://schemas.microsoft.com/office/drawing/2014/main" id="{00000000-0008-0000-0A00-00004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1" name="AutoShape 1">
          <a:extLst>
            <a:ext uri="{FF2B5EF4-FFF2-40B4-BE49-F238E27FC236}">
              <a16:creationId xmlns:a16="http://schemas.microsoft.com/office/drawing/2014/main" id="{00000000-0008-0000-0A00-00004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2" name="AutoShape 1">
          <a:extLst>
            <a:ext uri="{FF2B5EF4-FFF2-40B4-BE49-F238E27FC236}">
              <a16:creationId xmlns:a16="http://schemas.microsoft.com/office/drawing/2014/main" id="{00000000-0008-0000-0A00-00004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3" name="AutoShape 1">
          <a:extLst>
            <a:ext uri="{FF2B5EF4-FFF2-40B4-BE49-F238E27FC236}">
              <a16:creationId xmlns:a16="http://schemas.microsoft.com/office/drawing/2014/main" id="{00000000-0008-0000-0A00-00004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4" name="AutoShape 1">
          <a:extLst>
            <a:ext uri="{FF2B5EF4-FFF2-40B4-BE49-F238E27FC236}">
              <a16:creationId xmlns:a16="http://schemas.microsoft.com/office/drawing/2014/main" id="{00000000-0008-0000-0A00-00004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5" name="AutoShape 1">
          <a:extLst>
            <a:ext uri="{FF2B5EF4-FFF2-40B4-BE49-F238E27FC236}">
              <a16:creationId xmlns:a16="http://schemas.microsoft.com/office/drawing/2014/main" id="{00000000-0008-0000-0A00-00004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6" name="AutoShape 1">
          <a:extLst>
            <a:ext uri="{FF2B5EF4-FFF2-40B4-BE49-F238E27FC236}">
              <a16:creationId xmlns:a16="http://schemas.microsoft.com/office/drawing/2014/main" id="{00000000-0008-0000-0A00-00004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7" name="AutoShape 1">
          <a:extLst>
            <a:ext uri="{FF2B5EF4-FFF2-40B4-BE49-F238E27FC236}">
              <a16:creationId xmlns:a16="http://schemas.microsoft.com/office/drawing/2014/main" id="{00000000-0008-0000-0A00-00004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8" name="AutoShape 1">
          <a:extLst>
            <a:ext uri="{FF2B5EF4-FFF2-40B4-BE49-F238E27FC236}">
              <a16:creationId xmlns:a16="http://schemas.microsoft.com/office/drawing/2014/main" id="{00000000-0008-0000-0A00-00004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09" name="AutoShape 1">
          <a:extLst>
            <a:ext uri="{FF2B5EF4-FFF2-40B4-BE49-F238E27FC236}">
              <a16:creationId xmlns:a16="http://schemas.microsoft.com/office/drawing/2014/main" id="{00000000-0008-0000-0A00-00004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0" name="AutoShape 1">
          <a:extLst>
            <a:ext uri="{FF2B5EF4-FFF2-40B4-BE49-F238E27FC236}">
              <a16:creationId xmlns:a16="http://schemas.microsoft.com/office/drawing/2014/main" id="{00000000-0008-0000-0A00-00004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1" name="AutoShape 1">
          <a:extLst>
            <a:ext uri="{FF2B5EF4-FFF2-40B4-BE49-F238E27FC236}">
              <a16:creationId xmlns:a16="http://schemas.microsoft.com/office/drawing/2014/main" id="{00000000-0008-0000-0A00-00004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2" name="AutoShape 1">
          <a:extLst>
            <a:ext uri="{FF2B5EF4-FFF2-40B4-BE49-F238E27FC236}">
              <a16:creationId xmlns:a16="http://schemas.microsoft.com/office/drawing/2014/main" id="{00000000-0008-0000-0A00-00004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3" name="AutoShape 1">
          <a:extLst>
            <a:ext uri="{FF2B5EF4-FFF2-40B4-BE49-F238E27FC236}">
              <a16:creationId xmlns:a16="http://schemas.microsoft.com/office/drawing/2014/main" id="{00000000-0008-0000-0A00-00004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4" name="AutoShape 1">
          <a:extLst>
            <a:ext uri="{FF2B5EF4-FFF2-40B4-BE49-F238E27FC236}">
              <a16:creationId xmlns:a16="http://schemas.microsoft.com/office/drawing/2014/main" id="{00000000-0008-0000-0A00-00004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5" name="AutoShape 1">
          <a:extLst>
            <a:ext uri="{FF2B5EF4-FFF2-40B4-BE49-F238E27FC236}">
              <a16:creationId xmlns:a16="http://schemas.microsoft.com/office/drawing/2014/main" id="{00000000-0008-0000-0A00-00004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6" name="AutoShape 1">
          <a:extLst>
            <a:ext uri="{FF2B5EF4-FFF2-40B4-BE49-F238E27FC236}">
              <a16:creationId xmlns:a16="http://schemas.microsoft.com/office/drawing/2014/main" id="{00000000-0008-0000-0A00-00005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7" name="AutoShape 1">
          <a:extLst>
            <a:ext uri="{FF2B5EF4-FFF2-40B4-BE49-F238E27FC236}">
              <a16:creationId xmlns:a16="http://schemas.microsoft.com/office/drawing/2014/main" id="{00000000-0008-0000-0A00-00005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8" name="AutoShape 1">
          <a:extLst>
            <a:ext uri="{FF2B5EF4-FFF2-40B4-BE49-F238E27FC236}">
              <a16:creationId xmlns:a16="http://schemas.microsoft.com/office/drawing/2014/main" id="{00000000-0008-0000-0A00-00005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19" name="AutoShape 1">
          <a:extLst>
            <a:ext uri="{FF2B5EF4-FFF2-40B4-BE49-F238E27FC236}">
              <a16:creationId xmlns:a16="http://schemas.microsoft.com/office/drawing/2014/main" id="{00000000-0008-0000-0A00-00005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0" name="AutoShape 1">
          <a:extLst>
            <a:ext uri="{FF2B5EF4-FFF2-40B4-BE49-F238E27FC236}">
              <a16:creationId xmlns:a16="http://schemas.microsoft.com/office/drawing/2014/main" id="{00000000-0008-0000-0A00-00005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1" name="AutoShape 1">
          <a:extLst>
            <a:ext uri="{FF2B5EF4-FFF2-40B4-BE49-F238E27FC236}">
              <a16:creationId xmlns:a16="http://schemas.microsoft.com/office/drawing/2014/main" id="{00000000-0008-0000-0A00-00005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2" name="AutoShape 1">
          <a:extLst>
            <a:ext uri="{FF2B5EF4-FFF2-40B4-BE49-F238E27FC236}">
              <a16:creationId xmlns:a16="http://schemas.microsoft.com/office/drawing/2014/main" id="{00000000-0008-0000-0A00-00005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3" name="AutoShape 1">
          <a:extLst>
            <a:ext uri="{FF2B5EF4-FFF2-40B4-BE49-F238E27FC236}">
              <a16:creationId xmlns:a16="http://schemas.microsoft.com/office/drawing/2014/main" id="{00000000-0008-0000-0A00-00005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4" name="AutoShape 1">
          <a:extLst>
            <a:ext uri="{FF2B5EF4-FFF2-40B4-BE49-F238E27FC236}">
              <a16:creationId xmlns:a16="http://schemas.microsoft.com/office/drawing/2014/main" id="{00000000-0008-0000-0A00-00005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5" name="AutoShape 1">
          <a:extLst>
            <a:ext uri="{FF2B5EF4-FFF2-40B4-BE49-F238E27FC236}">
              <a16:creationId xmlns:a16="http://schemas.microsoft.com/office/drawing/2014/main" id="{00000000-0008-0000-0A00-00005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6" name="AutoShape 1">
          <a:extLst>
            <a:ext uri="{FF2B5EF4-FFF2-40B4-BE49-F238E27FC236}">
              <a16:creationId xmlns:a16="http://schemas.microsoft.com/office/drawing/2014/main" id="{00000000-0008-0000-0A00-00005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7" name="AutoShape 1">
          <a:extLst>
            <a:ext uri="{FF2B5EF4-FFF2-40B4-BE49-F238E27FC236}">
              <a16:creationId xmlns:a16="http://schemas.microsoft.com/office/drawing/2014/main" id="{00000000-0008-0000-0A00-00005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8" name="AutoShape 1">
          <a:extLst>
            <a:ext uri="{FF2B5EF4-FFF2-40B4-BE49-F238E27FC236}">
              <a16:creationId xmlns:a16="http://schemas.microsoft.com/office/drawing/2014/main" id="{00000000-0008-0000-0A00-00005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29" name="AutoShape 1">
          <a:extLst>
            <a:ext uri="{FF2B5EF4-FFF2-40B4-BE49-F238E27FC236}">
              <a16:creationId xmlns:a16="http://schemas.microsoft.com/office/drawing/2014/main" id="{00000000-0008-0000-0A00-00005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0" name="AutoShape 1">
          <a:extLst>
            <a:ext uri="{FF2B5EF4-FFF2-40B4-BE49-F238E27FC236}">
              <a16:creationId xmlns:a16="http://schemas.microsoft.com/office/drawing/2014/main" id="{00000000-0008-0000-0A00-00005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1" name="AutoShape 1">
          <a:extLst>
            <a:ext uri="{FF2B5EF4-FFF2-40B4-BE49-F238E27FC236}">
              <a16:creationId xmlns:a16="http://schemas.microsoft.com/office/drawing/2014/main" id="{00000000-0008-0000-0A00-00005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2" name="AutoShape 1">
          <a:extLst>
            <a:ext uri="{FF2B5EF4-FFF2-40B4-BE49-F238E27FC236}">
              <a16:creationId xmlns:a16="http://schemas.microsoft.com/office/drawing/2014/main" id="{00000000-0008-0000-0A00-00006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3" name="AutoShape 1">
          <a:extLst>
            <a:ext uri="{FF2B5EF4-FFF2-40B4-BE49-F238E27FC236}">
              <a16:creationId xmlns:a16="http://schemas.microsoft.com/office/drawing/2014/main" id="{00000000-0008-0000-0A00-00006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4" name="AutoShape 1">
          <a:extLst>
            <a:ext uri="{FF2B5EF4-FFF2-40B4-BE49-F238E27FC236}">
              <a16:creationId xmlns:a16="http://schemas.microsoft.com/office/drawing/2014/main" id="{00000000-0008-0000-0A00-00006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5" name="AutoShape 1">
          <a:extLst>
            <a:ext uri="{FF2B5EF4-FFF2-40B4-BE49-F238E27FC236}">
              <a16:creationId xmlns:a16="http://schemas.microsoft.com/office/drawing/2014/main" id="{00000000-0008-0000-0A00-00006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6" name="AutoShape 1">
          <a:extLst>
            <a:ext uri="{FF2B5EF4-FFF2-40B4-BE49-F238E27FC236}">
              <a16:creationId xmlns:a16="http://schemas.microsoft.com/office/drawing/2014/main" id="{00000000-0008-0000-0A00-00006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7" name="AutoShape 1">
          <a:extLst>
            <a:ext uri="{FF2B5EF4-FFF2-40B4-BE49-F238E27FC236}">
              <a16:creationId xmlns:a16="http://schemas.microsoft.com/office/drawing/2014/main" id="{00000000-0008-0000-0A00-00006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8" name="AutoShape 1">
          <a:extLst>
            <a:ext uri="{FF2B5EF4-FFF2-40B4-BE49-F238E27FC236}">
              <a16:creationId xmlns:a16="http://schemas.microsoft.com/office/drawing/2014/main" id="{00000000-0008-0000-0A00-00006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39" name="AutoShape 1">
          <a:extLst>
            <a:ext uri="{FF2B5EF4-FFF2-40B4-BE49-F238E27FC236}">
              <a16:creationId xmlns:a16="http://schemas.microsoft.com/office/drawing/2014/main" id="{00000000-0008-0000-0A00-00006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0" name="AutoShape 1">
          <a:extLst>
            <a:ext uri="{FF2B5EF4-FFF2-40B4-BE49-F238E27FC236}">
              <a16:creationId xmlns:a16="http://schemas.microsoft.com/office/drawing/2014/main" id="{00000000-0008-0000-0A00-00006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1" name="AutoShape 1">
          <a:extLst>
            <a:ext uri="{FF2B5EF4-FFF2-40B4-BE49-F238E27FC236}">
              <a16:creationId xmlns:a16="http://schemas.microsoft.com/office/drawing/2014/main" id="{00000000-0008-0000-0A00-00006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2" name="AutoShape 1">
          <a:extLst>
            <a:ext uri="{FF2B5EF4-FFF2-40B4-BE49-F238E27FC236}">
              <a16:creationId xmlns:a16="http://schemas.microsoft.com/office/drawing/2014/main" id="{00000000-0008-0000-0A00-00006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3" name="AutoShape 1">
          <a:extLst>
            <a:ext uri="{FF2B5EF4-FFF2-40B4-BE49-F238E27FC236}">
              <a16:creationId xmlns:a16="http://schemas.microsoft.com/office/drawing/2014/main" id="{00000000-0008-0000-0A00-00006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4" name="AutoShape 1">
          <a:extLst>
            <a:ext uri="{FF2B5EF4-FFF2-40B4-BE49-F238E27FC236}">
              <a16:creationId xmlns:a16="http://schemas.microsoft.com/office/drawing/2014/main" id="{00000000-0008-0000-0A00-00006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5" name="AutoShape 1">
          <a:extLst>
            <a:ext uri="{FF2B5EF4-FFF2-40B4-BE49-F238E27FC236}">
              <a16:creationId xmlns:a16="http://schemas.microsoft.com/office/drawing/2014/main" id="{00000000-0008-0000-0A00-00006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6" name="AutoShape 1">
          <a:extLst>
            <a:ext uri="{FF2B5EF4-FFF2-40B4-BE49-F238E27FC236}">
              <a16:creationId xmlns:a16="http://schemas.microsoft.com/office/drawing/2014/main" id="{00000000-0008-0000-0A00-00006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7" name="AutoShape 1">
          <a:extLst>
            <a:ext uri="{FF2B5EF4-FFF2-40B4-BE49-F238E27FC236}">
              <a16:creationId xmlns:a16="http://schemas.microsoft.com/office/drawing/2014/main" id="{00000000-0008-0000-0A00-00006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8" name="AutoShape 1">
          <a:extLst>
            <a:ext uri="{FF2B5EF4-FFF2-40B4-BE49-F238E27FC236}">
              <a16:creationId xmlns:a16="http://schemas.microsoft.com/office/drawing/2014/main" id="{00000000-0008-0000-0A00-00007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49" name="AutoShape 1">
          <a:extLst>
            <a:ext uri="{FF2B5EF4-FFF2-40B4-BE49-F238E27FC236}">
              <a16:creationId xmlns:a16="http://schemas.microsoft.com/office/drawing/2014/main" id="{00000000-0008-0000-0A00-00007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0" name="AutoShape 1">
          <a:extLst>
            <a:ext uri="{FF2B5EF4-FFF2-40B4-BE49-F238E27FC236}">
              <a16:creationId xmlns:a16="http://schemas.microsoft.com/office/drawing/2014/main" id="{00000000-0008-0000-0A00-00007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1" name="AutoShape 1">
          <a:extLst>
            <a:ext uri="{FF2B5EF4-FFF2-40B4-BE49-F238E27FC236}">
              <a16:creationId xmlns:a16="http://schemas.microsoft.com/office/drawing/2014/main" id="{00000000-0008-0000-0A00-00007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2" name="AutoShape 1">
          <a:extLst>
            <a:ext uri="{FF2B5EF4-FFF2-40B4-BE49-F238E27FC236}">
              <a16:creationId xmlns:a16="http://schemas.microsoft.com/office/drawing/2014/main" id="{00000000-0008-0000-0A00-00007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3" name="AutoShape 1">
          <a:extLst>
            <a:ext uri="{FF2B5EF4-FFF2-40B4-BE49-F238E27FC236}">
              <a16:creationId xmlns:a16="http://schemas.microsoft.com/office/drawing/2014/main" id="{00000000-0008-0000-0A00-00007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4" name="AutoShape 1">
          <a:extLst>
            <a:ext uri="{FF2B5EF4-FFF2-40B4-BE49-F238E27FC236}">
              <a16:creationId xmlns:a16="http://schemas.microsoft.com/office/drawing/2014/main" id="{00000000-0008-0000-0A00-00007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5" name="AutoShape 1">
          <a:extLst>
            <a:ext uri="{FF2B5EF4-FFF2-40B4-BE49-F238E27FC236}">
              <a16:creationId xmlns:a16="http://schemas.microsoft.com/office/drawing/2014/main" id="{00000000-0008-0000-0A00-00007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6" name="AutoShape 1">
          <a:extLst>
            <a:ext uri="{FF2B5EF4-FFF2-40B4-BE49-F238E27FC236}">
              <a16:creationId xmlns:a16="http://schemas.microsoft.com/office/drawing/2014/main" id="{00000000-0008-0000-0A00-00007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7" name="AutoShape 1">
          <a:extLst>
            <a:ext uri="{FF2B5EF4-FFF2-40B4-BE49-F238E27FC236}">
              <a16:creationId xmlns:a16="http://schemas.microsoft.com/office/drawing/2014/main" id="{00000000-0008-0000-0A00-00007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8" name="AutoShape 1">
          <a:extLst>
            <a:ext uri="{FF2B5EF4-FFF2-40B4-BE49-F238E27FC236}">
              <a16:creationId xmlns:a16="http://schemas.microsoft.com/office/drawing/2014/main" id="{00000000-0008-0000-0A00-00007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59" name="AutoShape 1">
          <a:extLst>
            <a:ext uri="{FF2B5EF4-FFF2-40B4-BE49-F238E27FC236}">
              <a16:creationId xmlns:a16="http://schemas.microsoft.com/office/drawing/2014/main" id="{00000000-0008-0000-0A00-00007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0" name="AutoShape 1">
          <a:extLst>
            <a:ext uri="{FF2B5EF4-FFF2-40B4-BE49-F238E27FC236}">
              <a16:creationId xmlns:a16="http://schemas.microsoft.com/office/drawing/2014/main" id="{00000000-0008-0000-0A00-00007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1" name="AutoShape 1">
          <a:extLst>
            <a:ext uri="{FF2B5EF4-FFF2-40B4-BE49-F238E27FC236}">
              <a16:creationId xmlns:a16="http://schemas.microsoft.com/office/drawing/2014/main" id="{00000000-0008-0000-0A00-00007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2" name="AutoShape 1">
          <a:extLst>
            <a:ext uri="{FF2B5EF4-FFF2-40B4-BE49-F238E27FC236}">
              <a16:creationId xmlns:a16="http://schemas.microsoft.com/office/drawing/2014/main" id="{00000000-0008-0000-0A00-00007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3" name="AutoShape 1">
          <a:extLst>
            <a:ext uri="{FF2B5EF4-FFF2-40B4-BE49-F238E27FC236}">
              <a16:creationId xmlns:a16="http://schemas.microsoft.com/office/drawing/2014/main" id="{00000000-0008-0000-0A00-00007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4" name="AutoShape 1">
          <a:extLst>
            <a:ext uri="{FF2B5EF4-FFF2-40B4-BE49-F238E27FC236}">
              <a16:creationId xmlns:a16="http://schemas.microsoft.com/office/drawing/2014/main" id="{00000000-0008-0000-0A00-00008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5" name="AutoShape 1">
          <a:extLst>
            <a:ext uri="{FF2B5EF4-FFF2-40B4-BE49-F238E27FC236}">
              <a16:creationId xmlns:a16="http://schemas.microsoft.com/office/drawing/2014/main" id="{00000000-0008-0000-0A00-00008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6" name="AutoShape 1">
          <a:extLst>
            <a:ext uri="{FF2B5EF4-FFF2-40B4-BE49-F238E27FC236}">
              <a16:creationId xmlns:a16="http://schemas.microsoft.com/office/drawing/2014/main" id="{00000000-0008-0000-0A00-00008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7" name="AutoShape 1">
          <a:extLst>
            <a:ext uri="{FF2B5EF4-FFF2-40B4-BE49-F238E27FC236}">
              <a16:creationId xmlns:a16="http://schemas.microsoft.com/office/drawing/2014/main" id="{00000000-0008-0000-0A00-00008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8" name="AutoShape 1">
          <a:extLst>
            <a:ext uri="{FF2B5EF4-FFF2-40B4-BE49-F238E27FC236}">
              <a16:creationId xmlns:a16="http://schemas.microsoft.com/office/drawing/2014/main" id="{00000000-0008-0000-0A00-00008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69" name="AutoShape 1">
          <a:extLst>
            <a:ext uri="{FF2B5EF4-FFF2-40B4-BE49-F238E27FC236}">
              <a16:creationId xmlns:a16="http://schemas.microsoft.com/office/drawing/2014/main" id="{00000000-0008-0000-0A00-00008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0" name="AutoShape 1">
          <a:extLst>
            <a:ext uri="{FF2B5EF4-FFF2-40B4-BE49-F238E27FC236}">
              <a16:creationId xmlns:a16="http://schemas.microsoft.com/office/drawing/2014/main" id="{00000000-0008-0000-0A00-00008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1" name="AutoShape 1">
          <a:extLst>
            <a:ext uri="{FF2B5EF4-FFF2-40B4-BE49-F238E27FC236}">
              <a16:creationId xmlns:a16="http://schemas.microsoft.com/office/drawing/2014/main" id="{00000000-0008-0000-0A00-00008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2" name="AutoShape 1">
          <a:extLst>
            <a:ext uri="{FF2B5EF4-FFF2-40B4-BE49-F238E27FC236}">
              <a16:creationId xmlns:a16="http://schemas.microsoft.com/office/drawing/2014/main" id="{00000000-0008-0000-0A00-00008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3" name="AutoShape 1">
          <a:extLst>
            <a:ext uri="{FF2B5EF4-FFF2-40B4-BE49-F238E27FC236}">
              <a16:creationId xmlns:a16="http://schemas.microsoft.com/office/drawing/2014/main" id="{00000000-0008-0000-0A00-00008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4" name="AutoShape 1">
          <a:extLst>
            <a:ext uri="{FF2B5EF4-FFF2-40B4-BE49-F238E27FC236}">
              <a16:creationId xmlns:a16="http://schemas.microsoft.com/office/drawing/2014/main" id="{00000000-0008-0000-0A00-00008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5" name="AutoShape 1">
          <a:extLst>
            <a:ext uri="{FF2B5EF4-FFF2-40B4-BE49-F238E27FC236}">
              <a16:creationId xmlns:a16="http://schemas.microsoft.com/office/drawing/2014/main" id="{00000000-0008-0000-0A00-00008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6" name="AutoShape 1">
          <a:extLst>
            <a:ext uri="{FF2B5EF4-FFF2-40B4-BE49-F238E27FC236}">
              <a16:creationId xmlns:a16="http://schemas.microsoft.com/office/drawing/2014/main" id="{00000000-0008-0000-0A00-00008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7" name="AutoShape 1">
          <a:extLst>
            <a:ext uri="{FF2B5EF4-FFF2-40B4-BE49-F238E27FC236}">
              <a16:creationId xmlns:a16="http://schemas.microsoft.com/office/drawing/2014/main" id="{00000000-0008-0000-0A00-00008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8" name="AutoShape 1">
          <a:extLst>
            <a:ext uri="{FF2B5EF4-FFF2-40B4-BE49-F238E27FC236}">
              <a16:creationId xmlns:a16="http://schemas.microsoft.com/office/drawing/2014/main" id="{00000000-0008-0000-0A00-00008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79" name="AutoShape 1">
          <a:extLst>
            <a:ext uri="{FF2B5EF4-FFF2-40B4-BE49-F238E27FC236}">
              <a16:creationId xmlns:a16="http://schemas.microsoft.com/office/drawing/2014/main" id="{00000000-0008-0000-0A00-00008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0" name="AutoShape 1">
          <a:extLst>
            <a:ext uri="{FF2B5EF4-FFF2-40B4-BE49-F238E27FC236}">
              <a16:creationId xmlns:a16="http://schemas.microsoft.com/office/drawing/2014/main" id="{00000000-0008-0000-0A00-00009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1" name="AutoShape 1">
          <a:extLst>
            <a:ext uri="{FF2B5EF4-FFF2-40B4-BE49-F238E27FC236}">
              <a16:creationId xmlns:a16="http://schemas.microsoft.com/office/drawing/2014/main" id="{00000000-0008-0000-0A00-00009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2" name="AutoShape 1">
          <a:extLst>
            <a:ext uri="{FF2B5EF4-FFF2-40B4-BE49-F238E27FC236}">
              <a16:creationId xmlns:a16="http://schemas.microsoft.com/office/drawing/2014/main" id="{00000000-0008-0000-0A00-00009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3" name="AutoShape 1">
          <a:extLst>
            <a:ext uri="{FF2B5EF4-FFF2-40B4-BE49-F238E27FC236}">
              <a16:creationId xmlns:a16="http://schemas.microsoft.com/office/drawing/2014/main" id="{00000000-0008-0000-0A00-00009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4" name="AutoShape 1">
          <a:extLst>
            <a:ext uri="{FF2B5EF4-FFF2-40B4-BE49-F238E27FC236}">
              <a16:creationId xmlns:a16="http://schemas.microsoft.com/office/drawing/2014/main" id="{00000000-0008-0000-0A00-00009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5" name="AutoShape 1">
          <a:extLst>
            <a:ext uri="{FF2B5EF4-FFF2-40B4-BE49-F238E27FC236}">
              <a16:creationId xmlns:a16="http://schemas.microsoft.com/office/drawing/2014/main" id="{00000000-0008-0000-0A00-00009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6" name="AutoShape 1">
          <a:extLst>
            <a:ext uri="{FF2B5EF4-FFF2-40B4-BE49-F238E27FC236}">
              <a16:creationId xmlns:a16="http://schemas.microsoft.com/office/drawing/2014/main" id="{00000000-0008-0000-0A00-00009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7" name="AutoShape 1">
          <a:extLst>
            <a:ext uri="{FF2B5EF4-FFF2-40B4-BE49-F238E27FC236}">
              <a16:creationId xmlns:a16="http://schemas.microsoft.com/office/drawing/2014/main" id="{00000000-0008-0000-0A00-00009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8" name="AutoShape 1">
          <a:extLst>
            <a:ext uri="{FF2B5EF4-FFF2-40B4-BE49-F238E27FC236}">
              <a16:creationId xmlns:a16="http://schemas.microsoft.com/office/drawing/2014/main" id="{00000000-0008-0000-0A00-00009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89" name="AutoShape 1">
          <a:extLst>
            <a:ext uri="{FF2B5EF4-FFF2-40B4-BE49-F238E27FC236}">
              <a16:creationId xmlns:a16="http://schemas.microsoft.com/office/drawing/2014/main" id="{00000000-0008-0000-0A00-00009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0" name="AutoShape 1">
          <a:extLst>
            <a:ext uri="{FF2B5EF4-FFF2-40B4-BE49-F238E27FC236}">
              <a16:creationId xmlns:a16="http://schemas.microsoft.com/office/drawing/2014/main" id="{00000000-0008-0000-0A00-00009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1" name="AutoShape 1">
          <a:extLst>
            <a:ext uri="{FF2B5EF4-FFF2-40B4-BE49-F238E27FC236}">
              <a16:creationId xmlns:a16="http://schemas.microsoft.com/office/drawing/2014/main" id="{00000000-0008-0000-0A00-00009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2" name="AutoShape 1">
          <a:extLst>
            <a:ext uri="{FF2B5EF4-FFF2-40B4-BE49-F238E27FC236}">
              <a16:creationId xmlns:a16="http://schemas.microsoft.com/office/drawing/2014/main" id="{00000000-0008-0000-0A00-00009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3" name="AutoShape 1">
          <a:extLst>
            <a:ext uri="{FF2B5EF4-FFF2-40B4-BE49-F238E27FC236}">
              <a16:creationId xmlns:a16="http://schemas.microsoft.com/office/drawing/2014/main" id="{00000000-0008-0000-0A00-00009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4" name="AutoShape 1">
          <a:extLst>
            <a:ext uri="{FF2B5EF4-FFF2-40B4-BE49-F238E27FC236}">
              <a16:creationId xmlns:a16="http://schemas.microsoft.com/office/drawing/2014/main" id="{00000000-0008-0000-0A00-00009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5" name="AutoShape 1">
          <a:extLst>
            <a:ext uri="{FF2B5EF4-FFF2-40B4-BE49-F238E27FC236}">
              <a16:creationId xmlns:a16="http://schemas.microsoft.com/office/drawing/2014/main" id="{00000000-0008-0000-0A00-00009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6" name="AutoShape 1">
          <a:extLst>
            <a:ext uri="{FF2B5EF4-FFF2-40B4-BE49-F238E27FC236}">
              <a16:creationId xmlns:a16="http://schemas.microsoft.com/office/drawing/2014/main" id="{00000000-0008-0000-0A00-0000A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7" name="AutoShape 1">
          <a:extLst>
            <a:ext uri="{FF2B5EF4-FFF2-40B4-BE49-F238E27FC236}">
              <a16:creationId xmlns:a16="http://schemas.microsoft.com/office/drawing/2014/main" id="{00000000-0008-0000-0A00-0000A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8" name="AutoShape 1">
          <a:extLst>
            <a:ext uri="{FF2B5EF4-FFF2-40B4-BE49-F238E27FC236}">
              <a16:creationId xmlns:a16="http://schemas.microsoft.com/office/drawing/2014/main" id="{00000000-0008-0000-0A00-0000A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699" name="AutoShape 1">
          <a:extLst>
            <a:ext uri="{FF2B5EF4-FFF2-40B4-BE49-F238E27FC236}">
              <a16:creationId xmlns:a16="http://schemas.microsoft.com/office/drawing/2014/main" id="{00000000-0008-0000-0A00-0000A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0" name="AutoShape 1">
          <a:extLst>
            <a:ext uri="{FF2B5EF4-FFF2-40B4-BE49-F238E27FC236}">
              <a16:creationId xmlns:a16="http://schemas.microsoft.com/office/drawing/2014/main" id="{00000000-0008-0000-0A00-0000A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1" name="AutoShape 1">
          <a:extLst>
            <a:ext uri="{FF2B5EF4-FFF2-40B4-BE49-F238E27FC236}">
              <a16:creationId xmlns:a16="http://schemas.microsoft.com/office/drawing/2014/main" id="{00000000-0008-0000-0A00-0000A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2" name="AutoShape 1">
          <a:extLst>
            <a:ext uri="{FF2B5EF4-FFF2-40B4-BE49-F238E27FC236}">
              <a16:creationId xmlns:a16="http://schemas.microsoft.com/office/drawing/2014/main" id="{00000000-0008-0000-0A00-0000A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3" name="AutoShape 1">
          <a:extLst>
            <a:ext uri="{FF2B5EF4-FFF2-40B4-BE49-F238E27FC236}">
              <a16:creationId xmlns:a16="http://schemas.microsoft.com/office/drawing/2014/main" id="{00000000-0008-0000-0A00-0000A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4" name="AutoShape 1">
          <a:extLst>
            <a:ext uri="{FF2B5EF4-FFF2-40B4-BE49-F238E27FC236}">
              <a16:creationId xmlns:a16="http://schemas.microsoft.com/office/drawing/2014/main" id="{00000000-0008-0000-0A00-0000A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5" name="AutoShape 1">
          <a:extLst>
            <a:ext uri="{FF2B5EF4-FFF2-40B4-BE49-F238E27FC236}">
              <a16:creationId xmlns:a16="http://schemas.microsoft.com/office/drawing/2014/main" id="{00000000-0008-0000-0A00-0000A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6" name="AutoShape 1">
          <a:extLst>
            <a:ext uri="{FF2B5EF4-FFF2-40B4-BE49-F238E27FC236}">
              <a16:creationId xmlns:a16="http://schemas.microsoft.com/office/drawing/2014/main" id="{00000000-0008-0000-0A00-0000A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7" name="AutoShape 1">
          <a:extLst>
            <a:ext uri="{FF2B5EF4-FFF2-40B4-BE49-F238E27FC236}">
              <a16:creationId xmlns:a16="http://schemas.microsoft.com/office/drawing/2014/main" id="{00000000-0008-0000-0A00-0000A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8" name="AutoShape 1">
          <a:extLst>
            <a:ext uri="{FF2B5EF4-FFF2-40B4-BE49-F238E27FC236}">
              <a16:creationId xmlns:a16="http://schemas.microsoft.com/office/drawing/2014/main" id="{00000000-0008-0000-0A00-0000A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09" name="AutoShape 1">
          <a:extLst>
            <a:ext uri="{FF2B5EF4-FFF2-40B4-BE49-F238E27FC236}">
              <a16:creationId xmlns:a16="http://schemas.microsoft.com/office/drawing/2014/main" id="{00000000-0008-0000-0A00-0000A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0" name="AutoShape 1">
          <a:extLst>
            <a:ext uri="{FF2B5EF4-FFF2-40B4-BE49-F238E27FC236}">
              <a16:creationId xmlns:a16="http://schemas.microsoft.com/office/drawing/2014/main" id="{00000000-0008-0000-0A00-0000A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1" name="AutoShape 1">
          <a:extLst>
            <a:ext uri="{FF2B5EF4-FFF2-40B4-BE49-F238E27FC236}">
              <a16:creationId xmlns:a16="http://schemas.microsoft.com/office/drawing/2014/main" id="{00000000-0008-0000-0A00-0000A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2" name="AutoShape 1">
          <a:extLst>
            <a:ext uri="{FF2B5EF4-FFF2-40B4-BE49-F238E27FC236}">
              <a16:creationId xmlns:a16="http://schemas.microsoft.com/office/drawing/2014/main" id="{00000000-0008-0000-0A00-0000B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3" name="AutoShape 1">
          <a:extLst>
            <a:ext uri="{FF2B5EF4-FFF2-40B4-BE49-F238E27FC236}">
              <a16:creationId xmlns:a16="http://schemas.microsoft.com/office/drawing/2014/main" id="{00000000-0008-0000-0A00-0000B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4" name="AutoShape 1">
          <a:extLst>
            <a:ext uri="{FF2B5EF4-FFF2-40B4-BE49-F238E27FC236}">
              <a16:creationId xmlns:a16="http://schemas.microsoft.com/office/drawing/2014/main" id="{00000000-0008-0000-0A00-0000B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5" name="AutoShape 1">
          <a:extLst>
            <a:ext uri="{FF2B5EF4-FFF2-40B4-BE49-F238E27FC236}">
              <a16:creationId xmlns:a16="http://schemas.microsoft.com/office/drawing/2014/main" id="{00000000-0008-0000-0A00-0000B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6" name="AutoShape 1">
          <a:extLst>
            <a:ext uri="{FF2B5EF4-FFF2-40B4-BE49-F238E27FC236}">
              <a16:creationId xmlns:a16="http://schemas.microsoft.com/office/drawing/2014/main" id="{00000000-0008-0000-0A00-0000B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7" name="AutoShape 1">
          <a:extLst>
            <a:ext uri="{FF2B5EF4-FFF2-40B4-BE49-F238E27FC236}">
              <a16:creationId xmlns:a16="http://schemas.microsoft.com/office/drawing/2014/main" id="{00000000-0008-0000-0A00-0000B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8" name="AutoShape 1">
          <a:extLst>
            <a:ext uri="{FF2B5EF4-FFF2-40B4-BE49-F238E27FC236}">
              <a16:creationId xmlns:a16="http://schemas.microsoft.com/office/drawing/2014/main" id="{00000000-0008-0000-0A00-0000B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19" name="AutoShape 1">
          <a:extLst>
            <a:ext uri="{FF2B5EF4-FFF2-40B4-BE49-F238E27FC236}">
              <a16:creationId xmlns:a16="http://schemas.microsoft.com/office/drawing/2014/main" id="{00000000-0008-0000-0A00-0000B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0" name="AutoShape 1">
          <a:extLst>
            <a:ext uri="{FF2B5EF4-FFF2-40B4-BE49-F238E27FC236}">
              <a16:creationId xmlns:a16="http://schemas.microsoft.com/office/drawing/2014/main" id="{00000000-0008-0000-0A00-0000B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1" name="AutoShape 1">
          <a:extLst>
            <a:ext uri="{FF2B5EF4-FFF2-40B4-BE49-F238E27FC236}">
              <a16:creationId xmlns:a16="http://schemas.microsoft.com/office/drawing/2014/main" id="{00000000-0008-0000-0A00-0000B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2" name="AutoShape 1">
          <a:extLst>
            <a:ext uri="{FF2B5EF4-FFF2-40B4-BE49-F238E27FC236}">
              <a16:creationId xmlns:a16="http://schemas.microsoft.com/office/drawing/2014/main" id="{00000000-0008-0000-0A00-0000B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3" name="AutoShape 1">
          <a:extLst>
            <a:ext uri="{FF2B5EF4-FFF2-40B4-BE49-F238E27FC236}">
              <a16:creationId xmlns:a16="http://schemas.microsoft.com/office/drawing/2014/main" id="{00000000-0008-0000-0A00-0000B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4" name="AutoShape 1">
          <a:extLst>
            <a:ext uri="{FF2B5EF4-FFF2-40B4-BE49-F238E27FC236}">
              <a16:creationId xmlns:a16="http://schemas.microsoft.com/office/drawing/2014/main" id="{00000000-0008-0000-0A00-0000B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5" name="AutoShape 1">
          <a:extLst>
            <a:ext uri="{FF2B5EF4-FFF2-40B4-BE49-F238E27FC236}">
              <a16:creationId xmlns:a16="http://schemas.microsoft.com/office/drawing/2014/main" id="{00000000-0008-0000-0A00-0000B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6" name="AutoShape 1">
          <a:extLst>
            <a:ext uri="{FF2B5EF4-FFF2-40B4-BE49-F238E27FC236}">
              <a16:creationId xmlns:a16="http://schemas.microsoft.com/office/drawing/2014/main" id="{00000000-0008-0000-0A00-0000B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7" name="AutoShape 1">
          <a:extLst>
            <a:ext uri="{FF2B5EF4-FFF2-40B4-BE49-F238E27FC236}">
              <a16:creationId xmlns:a16="http://schemas.microsoft.com/office/drawing/2014/main" id="{00000000-0008-0000-0A00-0000B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8" name="AutoShape 1">
          <a:extLst>
            <a:ext uri="{FF2B5EF4-FFF2-40B4-BE49-F238E27FC236}">
              <a16:creationId xmlns:a16="http://schemas.microsoft.com/office/drawing/2014/main" id="{00000000-0008-0000-0A00-0000C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29" name="AutoShape 1">
          <a:extLst>
            <a:ext uri="{FF2B5EF4-FFF2-40B4-BE49-F238E27FC236}">
              <a16:creationId xmlns:a16="http://schemas.microsoft.com/office/drawing/2014/main" id="{00000000-0008-0000-0A00-0000C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0" name="AutoShape 1">
          <a:extLst>
            <a:ext uri="{FF2B5EF4-FFF2-40B4-BE49-F238E27FC236}">
              <a16:creationId xmlns:a16="http://schemas.microsoft.com/office/drawing/2014/main" id="{00000000-0008-0000-0A00-0000C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1" name="AutoShape 1">
          <a:extLst>
            <a:ext uri="{FF2B5EF4-FFF2-40B4-BE49-F238E27FC236}">
              <a16:creationId xmlns:a16="http://schemas.microsoft.com/office/drawing/2014/main" id="{00000000-0008-0000-0A00-0000C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2" name="AutoShape 1">
          <a:extLst>
            <a:ext uri="{FF2B5EF4-FFF2-40B4-BE49-F238E27FC236}">
              <a16:creationId xmlns:a16="http://schemas.microsoft.com/office/drawing/2014/main" id="{00000000-0008-0000-0A00-0000C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3" name="AutoShape 1">
          <a:extLst>
            <a:ext uri="{FF2B5EF4-FFF2-40B4-BE49-F238E27FC236}">
              <a16:creationId xmlns:a16="http://schemas.microsoft.com/office/drawing/2014/main" id="{00000000-0008-0000-0A00-0000C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4" name="AutoShape 1">
          <a:extLst>
            <a:ext uri="{FF2B5EF4-FFF2-40B4-BE49-F238E27FC236}">
              <a16:creationId xmlns:a16="http://schemas.microsoft.com/office/drawing/2014/main" id="{00000000-0008-0000-0A00-0000C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5" name="AutoShape 1">
          <a:extLst>
            <a:ext uri="{FF2B5EF4-FFF2-40B4-BE49-F238E27FC236}">
              <a16:creationId xmlns:a16="http://schemas.microsoft.com/office/drawing/2014/main" id="{00000000-0008-0000-0A00-0000C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6" name="AutoShape 1">
          <a:extLst>
            <a:ext uri="{FF2B5EF4-FFF2-40B4-BE49-F238E27FC236}">
              <a16:creationId xmlns:a16="http://schemas.microsoft.com/office/drawing/2014/main" id="{00000000-0008-0000-0A00-0000C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7" name="AutoShape 1">
          <a:extLst>
            <a:ext uri="{FF2B5EF4-FFF2-40B4-BE49-F238E27FC236}">
              <a16:creationId xmlns:a16="http://schemas.microsoft.com/office/drawing/2014/main" id="{00000000-0008-0000-0A00-0000C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8" name="AutoShape 1">
          <a:extLst>
            <a:ext uri="{FF2B5EF4-FFF2-40B4-BE49-F238E27FC236}">
              <a16:creationId xmlns:a16="http://schemas.microsoft.com/office/drawing/2014/main" id="{00000000-0008-0000-0A00-0000C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39" name="AutoShape 1">
          <a:extLst>
            <a:ext uri="{FF2B5EF4-FFF2-40B4-BE49-F238E27FC236}">
              <a16:creationId xmlns:a16="http://schemas.microsoft.com/office/drawing/2014/main" id="{00000000-0008-0000-0A00-0000C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0" name="AutoShape 1">
          <a:extLst>
            <a:ext uri="{FF2B5EF4-FFF2-40B4-BE49-F238E27FC236}">
              <a16:creationId xmlns:a16="http://schemas.microsoft.com/office/drawing/2014/main" id="{00000000-0008-0000-0A00-0000C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1" name="AutoShape 1">
          <a:extLst>
            <a:ext uri="{FF2B5EF4-FFF2-40B4-BE49-F238E27FC236}">
              <a16:creationId xmlns:a16="http://schemas.microsoft.com/office/drawing/2014/main" id="{00000000-0008-0000-0A00-0000C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2" name="AutoShape 1">
          <a:extLst>
            <a:ext uri="{FF2B5EF4-FFF2-40B4-BE49-F238E27FC236}">
              <a16:creationId xmlns:a16="http://schemas.microsoft.com/office/drawing/2014/main" id="{00000000-0008-0000-0A00-0000C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3" name="AutoShape 1">
          <a:extLst>
            <a:ext uri="{FF2B5EF4-FFF2-40B4-BE49-F238E27FC236}">
              <a16:creationId xmlns:a16="http://schemas.microsoft.com/office/drawing/2014/main" id="{00000000-0008-0000-0A00-0000C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4" name="AutoShape 1">
          <a:extLst>
            <a:ext uri="{FF2B5EF4-FFF2-40B4-BE49-F238E27FC236}">
              <a16:creationId xmlns:a16="http://schemas.microsoft.com/office/drawing/2014/main" id="{00000000-0008-0000-0A00-0000D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5" name="AutoShape 1">
          <a:extLst>
            <a:ext uri="{FF2B5EF4-FFF2-40B4-BE49-F238E27FC236}">
              <a16:creationId xmlns:a16="http://schemas.microsoft.com/office/drawing/2014/main" id="{00000000-0008-0000-0A00-0000D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6" name="AutoShape 1">
          <a:extLst>
            <a:ext uri="{FF2B5EF4-FFF2-40B4-BE49-F238E27FC236}">
              <a16:creationId xmlns:a16="http://schemas.microsoft.com/office/drawing/2014/main" id="{00000000-0008-0000-0A00-0000D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7" name="AutoShape 1">
          <a:extLst>
            <a:ext uri="{FF2B5EF4-FFF2-40B4-BE49-F238E27FC236}">
              <a16:creationId xmlns:a16="http://schemas.microsoft.com/office/drawing/2014/main" id="{00000000-0008-0000-0A00-0000D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8" name="AutoShape 1">
          <a:extLst>
            <a:ext uri="{FF2B5EF4-FFF2-40B4-BE49-F238E27FC236}">
              <a16:creationId xmlns:a16="http://schemas.microsoft.com/office/drawing/2014/main" id="{00000000-0008-0000-0A00-0000D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49" name="AutoShape 1">
          <a:extLst>
            <a:ext uri="{FF2B5EF4-FFF2-40B4-BE49-F238E27FC236}">
              <a16:creationId xmlns:a16="http://schemas.microsoft.com/office/drawing/2014/main" id="{00000000-0008-0000-0A00-0000D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0" name="AutoShape 1">
          <a:extLst>
            <a:ext uri="{FF2B5EF4-FFF2-40B4-BE49-F238E27FC236}">
              <a16:creationId xmlns:a16="http://schemas.microsoft.com/office/drawing/2014/main" id="{00000000-0008-0000-0A00-0000D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1" name="AutoShape 1">
          <a:extLst>
            <a:ext uri="{FF2B5EF4-FFF2-40B4-BE49-F238E27FC236}">
              <a16:creationId xmlns:a16="http://schemas.microsoft.com/office/drawing/2014/main" id="{00000000-0008-0000-0A00-0000D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2" name="AutoShape 1">
          <a:extLst>
            <a:ext uri="{FF2B5EF4-FFF2-40B4-BE49-F238E27FC236}">
              <a16:creationId xmlns:a16="http://schemas.microsoft.com/office/drawing/2014/main" id="{00000000-0008-0000-0A00-0000D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3" name="AutoShape 1">
          <a:extLst>
            <a:ext uri="{FF2B5EF4-FFF2-40B4-BE49-F238E27FC236}">
              <a16:creationId xmlns:a16="http://schemas.microsoft.com/office/drawing/2014/main" id="{00000000-0008-0000-0A00-0000D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4" name="AutoShape 1">
          <a:extLst>
            <a:ext uri="{FF2B5EF4-FFF2-40B4-BE49-F238E27FC236}">
              <a16:creationId xmlns:a16="http://schemas.microsoft.com/office/drawing/2014/main" id="{00000000-0008-0000-0A00-0000D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5" name="AutoShape 1">
          <a:extLst>
            <a:ext uri="{FF2B5EF4-FFF2-40B4-BE49-F238E27FC236}">
              <a16:creationId xmlns:a16="http://schemas.microsoft.com/office/drawing/2014/main" id="{00000000-0008-0000-0A00-0000D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6" name="AutoShape 1">
          <a:extLst>
            <a:ext uri="{FF2B5EF4-FFF2-40B4-BE49-F238E27FC236}">
              <a16:creationId xmlns:a16="http://schemas.microsoft.com/office/drawing/2014/main" id="{00000000-0008-0000-0A00-0000D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7" name="AutoShape 1">
          <a:extLst>
            <a:ext uri="{FF2B5EF4-FFF2-40B4-BE49-F238E27FC236}">
              <a16:creationId xmlns:a16="http://schemas.microsoft.com/office/drawing/2014/main" id="{00000000-0008-0000-0A00-0000D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8" name="AutoShape 1">
          <a:extLst>
            <a:ext uri="{FF2B5EF4-FFF2-40B4-BE49-F238E27FC236}">
              <a16:creationId xmlns:a16="http://schemas.microsoft.com/office/drawing/2014/main" id="{00000000-0008-0000-0A00-0000D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59" name="AutoShape 1">
          <a:extLst>
            <a:ext uri="{FF2B5EF4-FFF2-40B4-BE49-F238E27FC236}">
              <a16:creationId xmlns:a16="http://schemas.microsoft.com/office/drawing/2014/main" id="{00000000-0008-0000-0A00-0000D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0" name="AutoShape 1">
          <a:extLst>
            <a:ext uri="{FF2B5EF4-FFF2-40B4-BE49-F238E27FC236}">
              <a16:creationId xmlns:a16="http://schemas.microsoft.com/office/drawing/2014/main" id="{00000000-0008-0000-0A00-0000E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1" name="AutoShape 1">
          <a:extLst>
            <a:ext uri="{FF2B5EF4-FFF2-40B4-BE49-F238E27FC236}">
              <a16:creationId xmlns:a16="http://schemas.microsoft.com/office/drawing/2014/main" id="{00000000-0008-0000-0A00-0000E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2" name="AutoShape 1">
          <a:extLst>
            <a:ext uri="{FF2B5EF4-FFF2-40B4-BE49-F238E27FC236}">
              <a16:creationId xmlns:a16="http://schemas.microsoft.com/office/drawing/2014/main" id="{00000000-0008-0000-0A00-0000E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3" name="AutoShape 1">
          <a:extLst>
            <a:ext uri="{FF2B5EF4-FFF2-40B4-BE49-F238E27FC236}">
              <a16:creationId xmlns:a16="http://schemas.microsoft.com/office/drawing/2014/main" id="{00000000-0008-0000-0A00-0000E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4" name="AutoShape 1">
          <a:extLst>
            <a:ext uri="{FF2B5EF4-FFF2-40B4-BE49-F238E27FC236}">
              <a16:creationId xmlns:a16="http://schemas.microsoft.com/office/drawing/2014/main" id="{00000000-0008-0000-0A00-0000E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5" name="AutoShape 1">
          <a:extLst>
            <a:ext uri="{FF2B5EF4-FFF2-40B4-BE49-F238E27FC236}">
              <a16:creationId xmlns:a16="http://schemas.microsoft.com/office/drawing/2014/main" id="{00000000-0008-0000-0A00-0000E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6" name="AutoShape 1">
          <a:extLst>
            <a:ext uri="{FF2B5EF4-FFF2-40B4-BE49-F238E27FC236}">
              <a16:creationId xmlns:a16="http://schemas.microsoft.com/office/drawing/2014/main" id="{00000000-0008-0000-0A00-0000E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7" name="AutoShape 1">
          <a:extLst>
            <a:ext uri="{FF2B5EF4-FFF2-40B4-BE49-F238E27FC236}">
              <a16:creationId xmlns:a16="http://schemas.microsoft.com/office/drawing/2014/main" id="{00000000-0008-0000-0A00-0000E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8" name="AutoShape 1">
          <a:extLst>
            <a:ext uri="{FF2B5EF4-FFF2-40B4-BE49-F238E27FC236}">
              <a16:creationId xmlns:a16="http://schemas.microsoft.com/office/drawing/2014/main" id="{00000000-0008-0000-0A00-0000E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69" name="AutoShape 1">
          <a:extLst>
            <a:ext uri="{FF2B5EF4-FFF2-40B4-BE49-F238E27FC236}">
              <a16:creationId xmlns:a16="http://schemas.microsoft.com/office/drawing/2014/main" id="{00000000-0008-0000-0A00-0000E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0" name="AutoShape 1">
          <a:extLst>
            <a:ext uri="{FF2B5EF4-FFF2-40B4-BE49-F238E27FC236}">
              <a16:creationId xmlns:a16="http://schemas.microsoft.com/office/drawing/2014/main" id="{00000000-0008-0000-0A00-0000E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1" name="AutoShape 1">
          <a:extLst>
            <a:ext uri="{FF2B5EF4-FFF2-40B4-BE49-F238E27FC236}">
              <a16:creationId xmlns:a16="http://schemas.microsoft.com/office/drawing/2014/main" id="{00000000-0008-0000-0A00-0000E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2" name="AutoShape 1">
          <a:extLst>
            <a:ext uri="{FF2B5EF4-FFF2-40B4-BE49-F238E27FC236}">
              <a16:creationId xmlns:a16="http://schemas.microsoft.com/office/drawing/2014/main" id="{00000000-0008-0000-0A00-0000E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3" name="AutoShape 1">
          <a:extLst>
            <a:ext uri="{FF2B5EF4-FFF2-40B4-BE49-F238E27FC236}">
              <a16:creationId xmlns:a16="http://schemas.microsoft.com/office/drawing/2014/main" id="{00000000-0008-0000-0A00-0000E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4" name="AutoShape 1">
          <a:extLst>
            <a:ext uri="{FF2B5EF4-FFF2-40B4-BE49-F238E27FC236}">
              <a16:creationId xmlns:a16="http://schemas.microsoft.com/office/drawing/2014/main" id="{00000000-0008-0000-0A00-0000E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5" name="AutoShape 1">
          <a:extLst>
            <a:ext uri="{FF2B5EF4-FFF2-40B4-BE49-F238E27FC236}">
              <a16:creationId xmlns:a16="http://schemas.microsoft.com/office/drawing/2014/main" id="{00000000-0008-0000-0A00-0000E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6" name="AutoShape 1">
          <a:extLst>
            <a:ext uri="{FF2B5EF4-FFF2-40B4-BE49-F238E27FC236}">
              <a16:creationId xmlns:a16="http://schemas.microsoft.com/office/drawing/2014/main" id="{00000000-0008-0000-0A00-0000F0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7" name="AutoShape 1">
          <a:extLst>
            <a:ext uri="{FF2B5EF4-FFF2-40B4-BE49-F238E27FC236}">
              <a16:creationId xmlns:a16="http://schemas.microsoft.com/office/drawing/2014/main" id="{00000000-0008-0000-0A00-0000F1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8" name="AutoShape 1">
          <a:extLst>
            <a:ext uri="{FF2B5EF4-FFF2-40B4-BE49-F238E27FC236}">
              <a16:creationId xmlns:a16="http://schemas.microsoft.com/office/drawing/2014/main" id="{00000000-0008-0000-0A00-0000F2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79" name="AutoShape 1">
          <a:extLst>
            <a:ext uri="{FF2B5EF4-FFF2-40B4-BE49-F238E27FC236}">
              <a16:creationId xmlns:a16="http://schemas.microsoft.com/office/drawing/2014/main" id="{00000000-0008-0000-0A00-0000F3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0" name="AutoShape 1">
          <a:extLst>
            <a:ext uri="{FF2B5EF4-FFF2-40B4-BE49-F238E27FC236}">
              <a16:creationId xmlns:a16="http://schemas.microsoft.com/office/drawing/2014/main" id="{00000000-0008-0000-0A00-0000F4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1" name="AutoShape 1">
          <a:extLst>
            <a:ext uri="{FF2B5EF4-FFF2-40B4-BE49-F238E27FC236}">
              <a16:creationId xmlns:a16="http://schemas.microsoft.com/office/drawing/2014/main" id="{00000000-0008-0000-0A00-0000F5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2" name="AutoShape 1">
          <a:extLst>
            <a:ext uri="{FF2B5EF4-FFF2-40B4-BE49-F238E27FC236}">
              <a16:creationId xmlns:a16="http://schemas.microsoft.com/office/drawing/2014/main" id="{00000000-0008-0000-0A00-0000F6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3" name="AutoShape 1">
          <a:extLst>
            <a:ext uri="{FF2B5EF4-FFF2-40B4-BE49-F238E27FC236}">
              <a16:creationId xmlns:a16="http://schemas.microsoft.com/office/drawing/2014/main" id="{00000000-0008-0000-0A00-0000F7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4" name="AutoShape 1">
          <a:extLst>
            <a:ext uri="{FF2B5EF4-FFF2-40B4-BE49-F238E27FC236}">
              <a16:creationId xmlns:a16="http://schemas.microsoft.com/office/drawing/2014/main" id="{00000000-0008-0000-0A00-0000F8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5" name="AutoShape 1">
          <a:extLst>
            <a:ext uri="{FF2B5EF4-FFF2-40B4-BE49-F238E27FC236}">
              <a16:creationId xmlns:a16="http://schemas.microsoft.com/office/drawing/2014/main" id="{00000000-0008-0000-0A00-0000F9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6" name="AutoShape 1">
          <a:extLst>
            <a:ext uri="{FF2B5EF4-FFF2-40B4-BE49-F238E27FC236}">
              <a16:creationId xmlns:a16="http://schemas.microsoft.com/office/drawing/2014/main" id="{00000000-0008-0000-0A00-0000FA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7" name="AutoShape 1">
          <a:extLst>
            <a:ext uri="{FF2B5EF4-FFF2-40B4-BE49-F238E27FC236}">
              <a16:creationId xmlns:a16="http://schemas.microsoft.com/office/drawing/2014/main" id="{00000000-0008-0000-0A00-0000FB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8" name="AutoShape 1">
          <a:extLst>
            <a:ext uri="{FF2B5EF4-FFF2-40B4-BE49-F238E27FC236}">
              <a16:creationId xmlns:a16="http://schemas.microsoft.com/office/drawing/2014/main" id="{00000000-0008-0000-0A00-0000FC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89" name="AutoShape 1">
          <a:extLst>
            <a:ext uri="{FF2B5EF4-FFF2-40B4-BE49-F238E27FC236}">
              <a16:creationId xmlns:a16="http://schemas.microsoft.com/office/drawing/2014/main" id="{00000000-0008-0000-0A00-0000FD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0" name="AutoShape 1">
          <a:extLst>
            <a:ext uri="{FF2B5EF4-FFF2-40B4-BE49-F238E27FC236}">
              <a16:creationId xmlns:a16="http://schemas.microsoft.com/office/drawing/2014/main" id="{00000000-0008-0000-0A00-0000FE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1" name="AutoShape 1">
          <a:extLst>
            <a:ext uri="{FF2B5EF4-FFF2-40B4-BE49-F238E27FC236}">
              <a16:creationId xmlns:a16="http://schemas.microsoft.com/office/drawing/2014/main" id="{00000000-0008-0000-0A00-0000FF06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2" name="AutoShape 1">
          <a:extLst>
            <a:ext uri="{FF2B5EF4-FFF2-40B4-BE49-F238E27FC236}">
              <a16:creationId xmlns:a16="http://schemas.microsoft.com/office/drawing/2014/main" id="{00000000-0008-0000-0A00-000000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3" name="AutoShape 1">
          <a:extLst>
            <a:ext uri="{FF2B5EF4-FFF2-40B4-BE49-F238E27FC236}">
              <a16:creationId xmlns:a16="http://schemas.microsoft.com/office/drawing/2014/main" id="{00000000-0008-0000-0A00-000001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4" name="AutoShape 1">
          <a:extLst>
            <a:ext uri="{FF2B5EF4-FFF2-40B4-BE49-F238E27FC236}">
              <a16:creationId xmlns:a16="http://schemas.microsoft.com/office/drawing/2014/main" id="{00000000-0008-0000-0A00-000002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5" name="AutoShape 1">
          <a:extLst>
            <a:ext uri="{FF2B5EF4-FFF2-40B4-BE49-F238E27FC236}">
              <a16:creationId xmlns:a16="http://schemas.microsoft.com/office/drawing/2014/main" id="{00000000-0008-0000-0A00-000003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6" name="AutoShape 1">
          <a:extLst>
            <a:ext uri="{FF2B5EF4-FFF2-40B4-BE49-F238E27FC236}">
              <a16:creationId xmlns:a16="http://schemas.microsoft.com/office/drawing/2014/main" id="{00000000-0008-0000-0A00-000004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7" name="AutoShape 1">
          <a:extLst>
            <a:ext uri="{FF2B5EF4-FFF2-40B4-BE49-F238E27FC236}">
              <a16:creationId xmlns:a16="http://schemas.microsoft.com/office/drawing/2014/main" id="{00000000-0008-0000-0A00-000005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8" name="AutoShape 1">
          <a:extLst>
            <a:ext uri="{FF2B5EF4-FFF2-40B4-BE49-F238E27FC236}">
              <a16:creationId xmlns:a16="http://schemas.microsoft.com/office/drawing/2014/main" id="{00000000-0008-0000-0A00-000006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799" name="AutoShape 1">
          <a:extLst>
            <a:ext uri="{FF2B5EF4-FFF2-40B4-BE49-F238E27FC236}">
              <a16:creationId xmlns:a16="http://schemas.microsoft.com/office/drawing/2014/main" id="{00000000-0008-0000-0A00-000007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0" name="AutoShape 1">
          <a:extLst>
            <a:ext uri="{FF2B5EF4-FFF2-40B4-BE49-F238E27FC236}">
              <a16:creationId xmlns:a16="http://schemas.microsoft.com/office/drawing/2014/main" id="{00000000-0008-0000-0A00-000008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1" name="AutoShape 1">
          <a:extLst>
            <a:ext uri="{FF2B5EF4-FFF2-40B4-BE49-F238E27FC236}">
              <a16:creationId xmlns:a16="http://schemas.microsoft.com/office/drawing/2014/main" id="{00000000-0008-0000-0A00-000009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2" name="AutoShape 1">
          <a:extLst>
            <a:ext uri="{FF2B5EF4-FFF2-40B4-BE49-F238E27FC236}">
              <a16:creationId xmlns:a16="http://schemas.microsoft.com/office/drawing/2014/main" id="{00000000-0008-0000-0A00-00000A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3" name="AutoShape 1">
          <a:extLst>
            <a:ext uri="{FF2B5EF4-FFF2-40B4-BE49-F238E27FC236}">
              <a16:creationId xmlns:a16="http://schemas.microsoft.com/office/drawing/2014/main" id="{00000000-0008-0000-0A00-00000B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4" name="AutoShape 1">
          <a:extLst>
            <a:ext uri="{FF2B5EF4-FFF2-40B4-BE49-F238E27FC236}">
              <a16:creationId xmlns:a16="http://schemas.microsoft.com/office/drawing/2014/main" id="{00000000-0008-0000-0A00-00000C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5" name="AutoShape 1">
          <a:extLst>
            <a:ext uri="{FF2B5EF4-FFF2-40B4-BE49-F238E27FC236}">
              <a16:creationId xmlns:a16="http://schemas.microsoft.com/office/drawing/2014/main" id="{00000000-0008-0000-0A00-00000D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6" name="AutoShape 1">
          <a:extLst>
            <a:ext uri="{FF2B5EF4-FFF2-40B4-BE49-F238E27FC236}">
              <a16:creationId xmlns:a16="http://schemas.microsoft.com/office/drawing/2014/main" id="{00000000-0008-0000-0A00-00000E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7" name="AutoShape 1">
          <a:extLst>
            <a:ext uri="{FF2B5EF4-FFF2-40B4-BE49-F238E27FC236}">
              <a16:creationId xmlns:a16="http://schemas.microsoft.com/office/drawing/2014/main" id="{00000000-0008-0000-0A00-00000F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8" name="AutoShape 1">
          <a:extLst>
            <a:ext uri="{FF2B5EF4-FFF2-40B4-BE49-F238E27FC236}">
              <a16:creationId xmlns:a16="http://schemas.microsoft.com/office/drawing/2014/main" id="{00000000-0008-0000-0A00-000010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09" name="AutoShape 1">
          <a:extLst>
            <a:ext uri="{FF2B5EF4-FFF2-40B4-BE49-F238E27FC236}">
              <a16:creationId xmlns:a16="http://schemas.microsoft.com/office/drawing/2014/main" id="{00000000-0008-0000-0A00-000011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0" name="AutoShape 1">
          <a:extLst>
            <a:ext uri="{FF2B5EF4-FFF2-40B4-BE49-F238E27FC236}">
              <a16:creationId xmlns:a16="http://schemas.microsoft.com/office/drawing/2014/main" id="{00000000-0008-0000-0A00-000012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1" name="AutoShape 1">
          <a:extLst>
            <a:ext uri="{FF2B5EF4-FFF2-40B4-BE49-F238E27FC236}">
              <a16:creationId xmlns:a16="http://schemas.microsoft.com/office/drawing/2014/main" id="{00000000-0008-0000-0A00-000013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2" name="AutoShape 1">
          <a:extLst>
            <a:ext uri="{FF2B5EF4-FFF2-40B4-BE49-F238E27FC236}">
              <a16:creationId xmlns:a16="http://schemas.microsoft.com/office/drawing/2014/main" id="{00000000-0008-0000-0A00-000014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3" name="AutoShape 1">
          <a:extLst>
            <a:ext uri="{FF2B5EF4-FFF2-40B4-BE49-F238E27FC236}">
              <a16:creationId xmlns:a16="http://schemas.microsoft.com/office/drawing/2014/main" id="{00000000-0008-0000-0A00-000015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4" name="AutoShape 1">
          <a:extLst>
            <a:ext uri="{FF2B5EF4-FFF2-40B4-BE49-F238E27FC236}">
              <a16:creationId xmlns:a16="http://schemas.microsoft.com/office/drawing/2014/main" id="{00000000-0008-0000-0A00-000016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5" name="AutoShape 1">
          <a:extLst>
            <a:ext uri="{FF2B5EF4-FFF2-40B4-BE49-F238E27FC236}">
              <a16:creationId xmlns:a16="http://schemas.microsoft.com/office/drawing/2014/main" id="{00000000-0008-0000-0A00-000017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6" name="AutoShape 1">
          <a:extLst>
            <a:ext uri="{FF2B5EF4-FFF2-40B4-BE49-F238E27FC236}">
              <a16:creationId xmlns:a16="http://schemas.microsoft.com/office/drawing/2014/main" id="{00000000-0008-0000-0A00-000018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7" name="AutoShape 1">
          <a:extLst>
            <a:ext uri="{FF2B5EF4-FFF2-40B4-BE49-F238E27FC236}">
              <a16:creationId xmlns:a16="http://schemas.microsoft.com/office/drawing/2014/main" id="{00000000-0008-0000-0A00-000019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8" name="AutoShape 1">
          <a:extLst>
            <a:ext uri="{FF2B5EF4-FFF2-40B4-BE49-F238E27FC236}">
              <a16:creationId xmlns:a16="http://schemas.microsoft.com/office/drawing/2014/main" id="{00000000-0008-0000-0A00-00001A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19" name="AutoShape 1">
          <a:extLst>
            <a:ext uri="{FF2B5EF4-FFF2-40B4-BE49-F238E27FC236}">
              <a16:creationId xmlns:a16="http://schemas.microsoft.com/office/drawing/2014/main" id="{00000000-0008-0000-0A00-00001B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0" name="AutoShape 1">
          <a:extLst>
            <a:ext uri="{FF2B5EF4-FFF2-40B4-BE49-F238E27FC236}">
              <a16:creationId xmlns:a16="http://schemas.microsoft.com/office/drawing/2014/main" id="{00000000-0008-0000-0A00-00001C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1" name="AutoShape 1">
          <a:extLst>
            <a:ext uri="{FF2B5EF4-FFF2-40B4-BE49-F238E27FC236}">
              <a16:creationId xmlns:a16="http://schemas.microsoft.com/office/drawing/2014/main" id="{00000000-0008-0000-0A00-00001D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822" name="AutoShape 1">
          <a:extLst>
            <a:ext uri="{FF2B5EF4-FFF2-40B4-BE49-F238E27FC236}">
              <a16:creationId xmlns:a16="http://schemas.microsoft.com/office/drawing/2014/main" id="{00000000-0008-0000-0A00-00001E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3" name="AutoShape 1">
          <a:extLst>
            <a:ext uri="{FF2B5EF4-FFF2-40B4-BE49-F238E27FC236}">
              <a16:creationId xmlns:a16="http://schemas.microsoft.com/office/drawing/2014/main" id="{00000000-0008-0000-0A00-00001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4" name="AutoShape 1">
          <a:extLst>
            <a:ext uri="{FF2B5EF4-FFF2-40B4-BE49-F238E27FC236}">
              <a16:creationId xmlns:a16="http://schemas.microsoft.com/office/drawing/2014/main" id="{00000000-0008-0000-0A00-00002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5" name="AutoShape 1">
          <a:extLst>
            <a:ext uri="{FF2B5EF4-FFF2-40B4-BE49-F238E27FC236}">
              <a16:creationId xmlns:a16="http://schemas.microsoft.com/office/drawing/2014/main" id="{00000000-0008-0000-0A00-00002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6" name="AutoShape 1">
          <a:extLst>
            <a:ext uri="{FF2B5EF4-FFF2-40B4-BE49-F238E27FC236}">
              <a16:creationId xmlns:a16="http://schemas.microsoft.com/office/drawing/2014/main" id="{00000000-0008-0000-0A00-00002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7" name="AutoShape 1">
          <a:extLst>
            <a:ext uri="{FF2B5EF4-FFF2-40B4-BE49-F238E27FC236}">
              <a16:creationId xmlns:a16="http://schemas.microsoft.com/office/drawing/2014/main" id="{00000000-0008-0000-0A00-00002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8" name="AutoShape 1">
          <a:extLst>
            <a:ext uri="{FF2B5EF4-FFF2-40B4-BE49-F238E27FC236}">
              <a16:creationId xmlns:a16="http://schemas.microsoft.com/office/drawing/2014/main" id="{00000000-0008-0000-0A00-00002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29" name="AutoShape 1">
          <a:extLst>
            <a:ext uri="{FF2B5EF4-FFF2-40B4-BE49-F238E27FC236}">
              <a16:creationId xmlns:a16="http://schemas.microsoft.com/office/drawing/2014/main" id="{00000000-0008-0000-0A00-00002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0" name="AutoShape 1">
          <a:extLst>
            <a:ext uri="{FF2B5EF4-FFF2-40B4-BE49-F238E27FC236}">
              <a16:creationId xmlns:a16="http://schemas.microsoft.com/office/drawing/2014/main" id="{00000000-0008-0000-0A00-00002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1" name="AutoShape 1">
          <a:extLst>
            <a:ext uri="{FF2B5EF4-FFF2-40B4-BE49-F238E27FC236}">
              <a16:creationId xmlns:a16="http://schemas.microsoft.com/office/drawing/2014/main" id="{00000000-0008-0000-0A00-00002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2" name="AutoShape 1">
          <a:extLst>
            <a:ext uri="{FF2B5EF4-FFF2-40B4-BE49-F238E27FC236}">
              <a16:creationId xmlns:a16="http://schemas.microsoft.com/office/drawing/2014/main" id="{00000000-0008-0000-0A00-00002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3" name="AutoShape 1">
          <a:extLst>
            <a:ext uri="{FF2B5EF4-FFF2-40B4-BE49-F238E27FC236}">
              <a16:creationId xmlns:a16="http://schemas.microsoft.com/office/drawing/2014/main" id="{00000000-0008-0000-0A00-00002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4" name="AutoShape 1">
          <a:extLst>
            <a:ext uri="{FF2B5EF4-FFF2-40B4-BE49-F238E27FC236}">
              <a16:creationId xmlns:a16="http://schemas.microsoft.com/office/drawing/2014/main" id="{00000000-0008-0000-0A00-00002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5" name="AutoShape 1">
          <a:extLst>
            <a:ext uri="{FF2B5EF4-FFF2-40B4-BE49-F238E27FC236}">
              <a16:creationId xmlns:a16="http://schemas.microsoft.com/office/drawing/2014/main" id="{00000000-0008-0000-0A00-00002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6" name="AutoShape 1">
          <a:extLst>
            <a:ext uri="{FF2B5EF4-FFF2-40B4-BE49-F238E27FC236}">
              <a16:creationId xmlns:a16="http://schemas.microsoft.com/office/drawing/2014/main" id="{00000000-0008-0000-0A00-00002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7" name="AutoShape 1">
          <a:extLst>
            <a:ext uri="{FF2B5EF4-FFF2-40B4-BE49-F238E27FC236}">
              <a16:creationId xmlns:a16="http://schemas.microsoft.com/office/drawing/2014/main" id="{00000000-0008-0000-0A00-00002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8" name="AutoShape 1">
          <a:extLst>
            <a:ext uri="{FF2B5EF4-FFF2-40B4-BE49-F238E27FC236}">
              <a16:creationId xmlns:a16="http://schemas.microsoft.com/office/drawing/2014/main" id="{00000000-0008-0000-0A00-00002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39" name="AutoShape 1">
          <a:extLst>
            <a:ext uri="{FF2B5EF4-FFF2-40B4-BE49-F238E27FC236}">
              <a16:creationId xmlns:a16="http://schemas.microsoft.com/office/drawing/2014/main" id="{00000000-0008-0000-0A00-00002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0" name="AutoShape 1">
          <a:extLst>
            <a:ext uri="{FF2B5EF4-FFF2-40B4-BE49-F238E27FC236}">
              <a16:creationId xmlns:a16="http://schemas.microsoft.com/office/drawing/2014/main" id="{00000000-0008-0000-0A00-00003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1" name="AutoShape 1">
          <a:extLst>
            <a:ext uri="{FF2B5EF4-FFF2-40B4-BE49-F238E27FC236}">
              <a16:creationId xmlns:a16="http://schemas.microsoft.com/office/drawing/2014/main" id="{00000000-0008-0000-0A00-00003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2" name="AutoShape 1">
          <a:extLst>
            <a:ext uri="{FF2B5EF4-FFF2-40B4-BE49-F238E27FC236}">
              <a16:creationId xmlns:a16="http://schemas.microsoft.com/office/drawing/2014/main" id="{00000000-0008-0000-0A00-00003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3" name="AutoShape 1">
          <a:extLst>
            <a:ext uri="{FF2B5EF4-FFF2-40B4-BE49-F238E27FC236}">
              <a16:creationId xmlns:a16="http://schemas.microsoft.com/office/drawing/2014/main" id="{00000000-0008-0000-0A00-00003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4" name="AutoShape 1">
          <a:extLst>
            <a:ext uri="{FF2B5EF4-FFF2-40B4-BE49-F238E27FC236}">
              <a16:creationId xmlns:a16="http://schemas.microsoft.com/office/drawing/2014/main" id="{00000000-0008-0000-0A00-00003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5" name="AutoShape 1">
          <a:extLst>
            <a:ext uri="{FF2B5EF4-FFF2-40B4-BE49-F238E27FC236}">
              <a16:creationId xmlns:a16="http://schemas.microsoft.com/office/drawing/2014/main" id="{00000000-0008-0000-0A00-00003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6" name="AutoShape 1">
          <a:extLst>
            <a:ext uri="{FF2B5EF4-FFF2-40B4-BE49-F238E27FC236}">
              <a16:creationId xmlns:a16="http://schemas.microsoft.com/office/drawing/2014/main" id="{00000000-0008-0000-0A00-00003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7" name="AutoShape 1">
          <a:extLst>
            <a:ext uri="{FF2B5EF4-FFF2-40B4-BE49-F238E27FC236}">
              <a16:creationId xmlns:a16="http://schemas.microsoft.com/office/drawing/2014/main" id="{00000000-0008-0000-0A00-00003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8" name="AutoShape 1">
          <a:extLst>
            <a:ext uri="{FF2B5EF4-FFF2-40B4-BE49-F238E27FC236}">
              <a16:creationId xmlns:a16="http://schemas.microsoft.com/office/drawing/2014/main" id="{00000000-0008-0000-0A00-00003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49" name="AutoShape 1">
          <a:extLst>
            <a:ext uri="{FF2B5EF4-FFF2-40B4-BE49-F238E27FC236}">
              <a16:creationId xmlns:a16="http://schemas.microsoft.com/office/drawing/2014/main" id="{00000000-0008-0000-0A00-00003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0" name="AutoShape 1">
          <a:extLst>
            <a:ext uri="{FF2B5EF4-FFF2-40B4-BE49-F238E27FC236}">
              <a16:creationId xmlns:a16="http://schemas.microsoft.com/office/drawing/2014/main" id="{00000000-0008-0000-0A00-00003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1" name="AutoShape 1">
          <a:extLst>
            <a:ext uri="{FF2B5EF4-FFF2-40B4-BE49-F238E27FC236}">
              <a16:creationId xmlns:a16="http://schemas.microsoft.com/office/drawing/2014/main" id="{00000000-0008-0000-0A00-00003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2" name="AutoShape 1">
          <a:extLst>
            <a:ext uri="{FF2B5EF4-FFF2-40B4-BE49-F238E27FC236}">
              <a16:creationId xmlns:a16="http://schemas.microsoft.com/office/drawing/2014/main" id="{00000000-0008-0000-0A00-00003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3" name="AutoShape 1">
          <a:extLst>
            <a:ext uri="{FF2B5EF4-FFF2-40B4-BE49-F238E27FC236}">
              <a16:creationId xmlns:a16="http://schemas.microsoft.com/office/drawing/2014/main" id="{00000000-0008-0000-0A00-00003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4" name="AutoShape 1">
          <a:extLst>
            <a:ext uri="{FF2B5EF4-FFF2-40B4-BE49-F238E27FC236}">
              <a16:creationId xmlns:a16="http://schemas.microsoft.com/office/drawing/2014/main" id="{00000000-0008-0000-0A00-00003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5" name="AutoShape 1">
          <a:extLst>
            <a:ext uri="{FF2B5EF4-FFF2-40B4-BE49-F238E27FC236}">
              <a16:creationId xmlns:a16="http://schemas.microsoft.com/office/drawing/2014/main" id="{00000000-0008-0000-0A00-00003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6" name="AutoShape 1">
          <a:extLst>
            <a:ext uri="{FF2B5EF4-FFF2-40B4-BE49-F238E27FC236}">
              <a16:creationId xmlns:a16="http://schemas.microsoft.com/office/drawing/2014/main" id="{00000000-0008-0000-0A00-00004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7" name="AutoShape 1">
          <a:extLst>
            <a:ext uri="{FF2B5EF4-FFF2-40B4-BE49-F238E27FC236}">
              <a16:creationId xmlns:a16="http://schemas.microsoft.com/office/drawing/2014/main" id="{00000000-0008-0000-0A00-00004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8" name="AutoShape 1">
          <a:extLst>
            <a:ext uri="{FF2B5EF4-FFF2-40B4-BE49-F238E27FC236}">
              <a16:creationId xmlns:a16="http://schemas.microsoft.com/office/drawing/2014/main" id="{00000000-0008-0000-0A00-00004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59" name="AutoShape 1">
          <a:extLst>
            <a:ext uri="{FF2B5EF4-FFF2-40B4-BE49-F238E27FC236}">
              <a16:creationId xmlns:a16="http://schemas.microsoft.com/office/drawing/2014/main" id="{00000000-0008-0000-0A00-00004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0" name="AutoShape 1">
          <a:extLst>
            <a:ext uri="{FF2B5EF4-FFF2-40B4-BE49-F238E27FC236}">
              <a16:creationId xmlns:a16="http://schemas.microsoft.com/office/drawing/2014/main" id="{00000000-0008-0000-0A00-00004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1" name="AutoShape 1">
          <a:extLst>
            <a:ext uri="{FF2B5EF4-FFF2-40B4-BE49-F238E27FC236}">
              <a16:creationId xmlns:a16="http://schemas.microsoft.com/office/drawing/2014/main" id="{00000000-0008-0000-0A00-00004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2" name="AutoShape 1">
          <a:extLst>
            <a:ext uri="{FF2B5EF4-FFF2-40B4-BE49-F238E27FC236}">
              <a16:creationId xmlns:a16="http://schemas.microsoft.com/office/drawing/2014/main" id="{00000000-0008-0000-0A00-00004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3" name="AutoShape 1">
          <a:extLst>
            <a:ext uri="{FF2B5EF4-FFF2-40B4-BE49-F238E27FC236}">
              <a16:creationId xmlns:a16="http://schemas.microsoft.com/office/drawing/2014/main" id="{00000000-0008-0000-0A00-00004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4" name="AutoShape 1">
          <a:extLst>
            <a:ext uri="{FF2B5EF4-FFF2-40B4-BE49-F238E27FC236}">
              <a16:creationId xmlns:a16="http://schemas.microsoft.com/office/drawing/2014/main" id="{00000000-0008-0000-0A00-00004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5" name="AutoShape 1">
          <a:extLst>
            <a:ext uri="{FF2B5EF4-FFF2-40B4-BE49-F238E27FC236}">
              <a16:creationId xmlns:a16="http://schemas.microsoft.com/office/drawing/2014/main" id="{00000000-0008-0000-0A00-00004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6" name="AutoShape 1">
          <a:extLst>
            <a:ext uri="{FF2B5EF4-FFF2-40B4-BE49-F238E27FC236}">
              <a16:creationId xmlns:a16="http://schemas.microsoft.com/office/drawing/2014/main" id="{00000000-0008-0000-0A00-00004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7" name="AutoShape 1">
          <a:extLst>
            <a:ext uri="{FF2B5EF4-FFF2-40B4-BE49-F238E27FC236}">
              <a16:creationId xmlns:a16="http://schemas.microsoft.com/office/drawing/2014/main" id="{00000000-0008-0000-0A00-00004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8" name="AutoShape 1">
          <a:extLst>
            <a:ext uri="{FF2B5EF4-FFF2-40B4-BE49-F238E27FC236}">
              <a16:creationId xmlns:a16="http://schemas.microsoft.com/office/drawing/2014/main" id="{00000000-0008-0000-0A00-00004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69" name="AutoShape 1">
          <a:extLst>
            <a:ext uri="{FF2B5EF4-FFF2-40B4-BE49-F238E27FC236}">
              <a16:creationId xmlns:a16="http://schemas.microsoft.com/office/drawing/2014/main" id="{00000000-0008-0000-0A00-00004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0" name="AutoShape 1">
          <a:extLst>
            <a:ext uri="{FF2B5EF4-FFF2-40B4-BE49-F238E27FC236}">
              <a16:creationId xmlns:a16="http://schemas.microsoft.com/office/drawing/2014/main" id="{00000000-0008-0000-0A00-00004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1" name="AutoShape 1">
          <a:extLst>
            <a:ext uri="{FF2B5EF4-FFF2-40B4-BE49-F238E27FC236}">
              <a16:creationId xmlns:a16="http://schemas.microsoft.com/office/drawing/2014/main" id="{00000000-0008-0000-0A00-00004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2" name="AutoShape 1">
          <a:extLst>
            <a:ext uri="{FF2B5EF4-FFF2-40B4-BE49-F238E27FC236}">
              <a16:creationId xmlns:a16="http://schemas.microsoft.com/office/drawing/2014/main" id="{00000000-0008-0000-0A00-00005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3" name="AutoShape 1">
          <a:extLst>
            <a:ext uri="{FF2B5EF4-FFF2-40B4-BE49-F238E27FC236}">
              <a16:creationId xmlns:a16="http://schemas.microsoft.com/office/drawing/2014/main" id="{00000000-0008-0000-0A00-00005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4" name="AutoShape 1">
          <a:extLst>
            <a:ext uri="{FF2B5EF4-FFF2-40B4-BE49-F238E27FC236}">
              <a16:creationId xmlns:a16="http://schemas.microsoft.com/office/drawing/2014/main" id="{00000000-0008-0000-0A00-00005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5" name="AutoShape 1">
          <a:extLst>
            <a:ext uri="{FF2B5EF4-FFF2-40B4-BE49-F238E27FC236}">
              <a16:creationId xmlns:a16="http://schemas.microsoft.com/office/drawing/2014/main" id="{00000000-0008-0000-0A00-00005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6" name="AutoShape 1">
          <a:extLst>
            <a:ext uri="{FF2B5EF4-FFF2-40B4-BE49-F238E27FC236}">
              <a16:creationId xmlns:a16="http://schemas.microsoft.com/office/drawing/2014/main" id="{00000000-0008-0000-0A00-00005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7" name="AutoShape 1">
          <a:extLst>
            <a:ext uri="{FF2B5EF4-FFF2-40B4-BE49-F238E27FC236}">
              <a16:creationId xmlns:a16="http://schemas.microsoft.com/office/drawing/2014/main" id="{00000000-0008-0000-0A00-00005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8" name="AutoShape 1">
          <a:extLst>
            <a:ext uri="{FF2B5EF4-FFF2-40B4-BE49-F238E27FC236}">
              <a16:creationId xmlns:a16="http://schemas.microsoft.com/office/drawing/2014/main" id="{00000000-0008-0000-0A00-00005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79" name="AutoShape 1">
          <a:extLst>
            <a:ext uri="{FF2B5EF4-FFF2-40B4-BE49-F238E27FC236}">
              <a16:creationId xmlns:a16="http://schemas.microsoft.com/office/drawing/2014/main" id="{00000000-0008-0000-0A00-00005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0" name="AutoShape 1">
          <a:extLst>
            <a:ext uri="{FF2B5EF4-FFF2-40B4-BE49-F238E27FC236}">
              <a16:creationId xmlns:a16="http://schemas.microsoft.com/office/drawing/2014/main" id="{00000000-0008-0000-0A00-00005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1" name="AutoShape 1">
          <a:extLst>
            <a:ext uri="{FF2B5EF4-FFF2-40B4-BE49-F238E27FC236}">
              <a16:creationId xmlns:a16="http://schemas.microsoft.com/office/drawing/2014/main" id="{00000000-0008-0000-0A00-00005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2" name="AutoShape 1">
          <a:extLst>
            <a:ext uri="{FF2B5EF4-FFF2-40B4-BE49-F238E27FC236}">
              <a16:creationId xmlns:a16="http://schemas.microsoft.com/office/drawing/2014/main" id="{00000000-0008-0000-0A00-00005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3" name="AutoShape 1">
          <a:extLst>
            <a:ext uri="{FF2B5EF4-FFF2-40B4-BE49-F238E27FC236}">
              <a16:creationId xmlns:a16="http://schemas.microsoft.com/office/drawing/2014/main" id="{00000000-0008-0000-0A00-00005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4" name="AutoShape 1">
          <a:extLst>
            <a:ext uri="{FF2B5EF4-FFF2-40B4-BE49-F238E27FC236}">
              <a16:creationId xmlns:a16="http://schemas.microsoft.com/office/drawing/2014/main" id="{00000000-0008-0000-0A00-00005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5" name="AutoShape 1">
          <a:extLst>
            <a:ext uri="{FF2B5EF4-FFF2-40B4-BE49-F238E27FC236}">
              <a16:creationId xmlns:a16="http://schemas.microsoft.com/office/drawing/2014/main" id="{00000000-0008-0000-0A00-00005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6" name="AutoShape 1">
          <a:extLst>
            <a:ext uri="{FF2B5EF4-FFF2-40B4-BE49-F238E27FC236}">
              <a16:creationId xmlns:a16="http://schemas.microsoft.com/office/drawing/2014/main" id="{00000000-0008-0000-0A00-00005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7" name="AutoShape 1">
          <a:extLst>
            <a:ext uri="{FF2B5EF4-FFF2-40B4-BE49-F238E27FC236}">
              <a16:creationId xmlns:a16="http://schemas.microsoft.com/office/drawing/2014/main" id="{00000000-0008-0000-0A00-00005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8" name="AutoShape 1">
          <a:extLst>
            <a:ext uri="{FF2B5EF4-FFF2-40B4-BE49-F238E27FC236}">
              <a16:creationId xmlns:a16="http://schemas.microsoft.com/office/drawing/2014/main" id="{00000000-0008-0000-0A00-00006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89" name="AutoShape 1">
          <a:extLst>
            <a:ext uri="{FF2B5EF4-FFF2-40B4-BE49-F238E27FC236}">
              <a16:creationId xmlns:a16="http://schemas.microsoft.com/office/drawing/2014/main" id="{00000000-0008-0000-0A00-00006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0" name="AutoShape 1">
          <a:extLst>
            <a:ext uri="{FF2B5EF4-FFF2-40B4-BE49-F238E27FC236}">
              <a16:creationId xmlns:a16="http://schemas.microsoft.com/office/drawing/2014/main" id="{00000000-0008-0000-0A00-00006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1" name="AutoShape 1">
          <a:extLst>
            <a:ext uri="{FF2B5EF4-FFF2-40B4-BE49-F238E27FC236}">
              <a16:creationId xmlns:a16="http://schemas.microsoft.com/office/drawing/2014/main" id="{00000000-0008-0000-0A00-00006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2" name="AutoShape 1">
          <a:extLst>
            <a:ext uri="{FF2B5EF4-FFF2-40B4-BE49-F238E27FC236}">
              <a16:creationId xmlns:a16="http://schemas.microsoft.com/office/drawing/2014/main" id="{00000000-0008-0000-0A00-00006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3" name="AutoShape 1">
          <a:extLst>
            <a:ext uri="{FF2B5EF4-FFF2-40B4-BE49-F238E27FC236}">
              <a16:creationId xmlns:a16="http://schemas.microsoft.com/office/drawing/2014/main" id="{00000000-0008-0000-0A00-00006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4" name="AutoShape 1">
          <a:extLst>
            <a:ext uri="{FF2B5EF4-FFF2-40B4-BE49-F238E27FC236}">
              <a16:creationId xmlns:a16="http://schemas.microsoft.com/office/drawing/2014/main" id="{00000000-0008-0000-0A00-00006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5" name="AutoShape 1">
          <a:extLst>
            <a:ext uri="{FF2B5EF4-FFF2-40B4-BE49-F238E27FC236}">
              <a16:creationId xmlns:a16="http://schemas.microsoft.com/office/drawing/2014/main" id="{00000000-0008-0000-0A00-00006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6" name="AutoShape 1">
          <a:extLst>
            <a:ext uri="{FF2B5EF4-FFF2-40B4-BE49-F238E27FC236}">
              <a16:creationId xmlns:a16="http://schemas.microsoft.com/office/drawing/2014/main" id="{00000000-0008-0000-0A00-00006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7" name="AutoShape 1">
          <a:extLst>
            <a:ext uri="{FF2B5EF4-FFF2-40B4-BE49-F238E27FC236}">
              <a16:creationId xmlns:a16="http://schemas.microsoft.com/office/drawing/2014/main" id="{00000000-0008-0000-0A00-00006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8" name="AutoShape 1">
          <a:extLst>
            <a:ext uri="{FF2B5EF4-FFF2-40B4-BE49-F238E27FC236}">
              <a16:creationId xmlns:a16="http://schemas.microsoft.com/office/drawing/2014/main" id="{00000000-0008-0000-0A00-00006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899" name="AutoShape 1">
          <a:extLst>
            <a:ext uri="{FF2B5EF4-FFF2-40B4-BE49-F238E27FC236}">
              <a16:creationId xmlns:a16="http://schemas.microsoft.com/office/drawing/2014/main" id="{00000000-0008-0000-0A00-00006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0" name="AutoShape 1">
          <a:extLst>
            <a:ext uri="{FF2B5EF4-FFF2-40B4-BE49-F238E27FC236}">
              <a16:creationId xmlns:a16="http://schemas.microsoft.com/office/drawing/2014/main" id="{00000000-0008-0000-0A00-00006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1" name="AutoShape 1">
          <a:extLst>
            <a:ext uri="{FF2B5EF4-FFF2-40B4-BE49-F238E27FC236}">
              <a16:creationId xmlns:a16="http://schemas.microsoft.com/office/drawing/2014/main" id="{00000000-0008-0000-0A00-00006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2" name="AutoShape 1">
          <a:extLst>
            <a:ext uri="{FF2B5EF4-FFF2-40B4-BE49-F238E27FC236}">
              <a16:creationId xmlns:a16="http://schemas.microsoft.com/office/drawing/2014/main" id="{00000000-0008-0000-0A00-00006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3" name="AutoShape 1">
          <a:extLst>
            <a:ext uri="{FF2B5EF4-FFF2-40B4-BE49-F238E27FC236}">
              <a16:creationId xmlns:a16="http://schemas.microsoft.com/office/drawing/2014/main" id="{00000000-0008-0000-0A00-00006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4" name="AutoShape 1">
          <a:extLst>
            <a:ext uri="{FF2B5EF4-FFF2-40B4-BE49-F238E27FC236}">
              <a16:creationId xmlns:a16="http://schemas.microsoft.com/office/drawing/2014/main" id="{00000000-0008-0000-0A00-00007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5" name="AutoShape 1">
          <a:extLst>
            <a:ext uri="{FF2B5EF4-FFF2-40B4-BE49-F238E27FC236}">
              <a16:creationId xmlns:a16="http://schemas.microsoft.com/office/drawing/2014/main" id="{00000000-0008-0000-0A00-00007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6" name="AutoShape 1">
          <a:extLst>
            <a:ext uri="{FF2B5EF4-FFF2-40B4-BE49-F238E27FC236}">
              <a16:creationId xmlns:a16="http://schemas.microsoft.com/office/drawing/2014/main" id="{00000000-0008-0000-0A00-00007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7" name="AutoShape 1">
          <a:extLst>
            <a:ext uri="{FF2B5EF4-FFF2-40B4-BE49-F238E27FC236}">
              <a16:creationId xmlns:a16="http://schemas.microsoft.com/office/drawing/2014/main" id="{00000000-0008-0000-0A00-00007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8" name="AutoShape 1">
          <a:extLst>
            <a:ext uri="{FF2B5EF4-FFF2-40B4-BE49-F238E27FC236}">
              <a16:creationId xmlns:a16="http://schemas.microsoft.com/office/drawing/2014/main" id="{00000000-0008-0000-0A00-00007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09" name="AutoShape 1">
          <a:extLst>
            <a:ext uri="{FF2B5EF4-FFF2-40B4-BE49-F238E27FC236}">
              <a16:creationId xmlns:a16="http://schemas.microsoft.com/office/drawing/2014/main" id="{00000000-0008-0000-0A00-00007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0" name="AutoShape 1">
          <a:extLst>
            <a:ext uri="{FF2B5EF4-FFF2-40B4-BE49-F238E27FC236}">
              <a16:creationId xmlns:a16="http://schemas.microsoft.com/office/drawing/2014/main" id="{00000000-0008-0000-0A00-00007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1" name="AutoShape 1">
          <a:extLst>
            <a:ext uri="{FF2B5EF4-FFF2-40B4-BE49-F238E27FC236}">
              <a16:creationId xmlns:a16="http://schemas.microsoft.com/office/drawing/2014/main" id="{00000000-0008-0000-0A00-00007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2" name="AutoShape 1">
          <a:extLst>
            <a:ext uri="{FF2B5EF4-FFF2-40B4-BE49-F238E27FC236}">
              <a16:creationId xmlns:a16="http://schemas.microsoft.com/office/drawing/2014/main" id="{00000000-0008-0000-0A00-00007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3" name="AutoShape 1">
          <a:extLst>
            <a:ext uri="{FF2B5EF4-FFF2-40B4-BE49-F238E27FC236}">
              <a16:creationId xmlns:a16="http://schemas.microsoft.com/office/drawing/2014/main" id="{00000000-0008-0000-0A00-00007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4" name="AutoShape 1">
          <a:extLst>
            <a:ext uri="{FF2B5EF4-FFF2-40B4-BE49-F238E27FC236}">
              <a16:creationId xmlns:a16="http://schemas.microsoft.com/office/drawing/2014/main" id="{00000000-0008-0000-0A00-00007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5" name="AutoShape 1">
          <a:extLst>
            <a:ext uri="{FF2B5EF4-FFF2-40B4-BE49-F238E27FC236}">
              <a16:creationId xmlns:a16="http://schemas.microsoft.com/office/drawing/2014/main" id="{00000000-0008-0000-0A00-00007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6" name="AutoShape 1">
          <a:extLst>
            <a:ext uri="{FF2B5EF4-FFF2-40B4-BE49-F238E27FC236}">
              <a16:creationId xmlns:a16="http://schemas.microsoft.com/office/drawing/2014/main" id="{00000000-0008-0000-0A00-00007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7" name="AutoShape 1">
          <a:extLst>
            <a:ext uri="{FF2B5EF4-FFF2-40B4-BE49-F238E27FC236}">
              <a16:creationId xmlns:a16="http://schemas.microsoft.com/office/drawing/2014/main" id="{00000000-0008-0000-0A00-00007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8" name="AutoShape 1">
          <a:extLst>
            <a:ext uri="{FF2B5EF4-FFF2-40B4-BE49-F238E27FC236}">
              <a16:creationId xmlns:a16="http://schemas.microsoft.com/office/drawing/2014/main" id="{00000000-0008-0000-0A00-00007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19" name="AutoShape 1">
          <a:extLst>
            <a:ext uri="{FF2B5EF4-FFF2-40B4-BE49-F238E27FC236}">
              <a16:creationId xmlns:a16="http://schemas.microsoft.com/office/drawing/2014/main" id="{00000000-0008-0000-0A00-00007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0" name="AutoShape 1">
          <a:extLst>
            <a:ext uri="{FF2B5EF4-FFF2-40B4-BE49-F238E27FC236}">
              <a16:creationId xmlns:a16="http://schemas.microsoft.com/office/drawing/2014/main" id="{00000000-0008-0000-0A00-00008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1" name="AutoShape 1">
          <a:extLst>
            <a:ext uri="{FF2B5EF4-FFF2-40B4-BE49-F238E27FC236}">
              <a16:creationId xmlns:a16="http://schemas.microsoft.com/office/drawing/2014/main" id="{00000000-0008-0000-0A00-00008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2" name="AutoShape 1">
          <a:extLst>
            <a:ext uri="{FF2B5EF4-FFF2-40B4-BE49-F238E27FC236}">
              <a16:creationId xmlns:a16="http://schemas.microsoft.com/office/drawing/2014/main" id="{00000000-0008-0000-0A00-00008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3" name="AutoShape 1">
          <a:extLst>
            <a:ext uri="{FF2B5EF4-FFF2-40B4-BE49-F238E27FC236}">
              <a16:creationId xmlns:a16="http://schemas.microsoft.com/office/drawing/2014/main" id="{00000000-0008-0000-0A00-00008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4" name="AutoShape 1">
          <a:extLst>
            <a:ext uri="{FF2B5EF4-FFF2-40B4-BE49-F238E27FC236}">
              <a16:creationId xmlns:a16="http://schemas.microsoft.com/office/drawing/2014/main" id="{00000000-0008-0000-0A00-00008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5" name="AutoShape 1">
          <a:extLst>
            <a:ext uri="{FF2B5EF4-FFF2-40B4-BE49-F238E27FC236}">
              <a16:creationId xmlns:a16="http://schemas.microsoft.com/office/drawing/2014/main" id="{00000000-0008-0000-0A00-00008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6" name="AutoShape 1">
          <a:extLst>
            <a:ext uri="{FF2B5EF4-FFF2-40B4-BE49-F238E27FC236}">
              <a16:creationId xmlns:a16="http://schemas.microsoft.com/office/drawing/2014/main" id="{00000000-0008-0000-0A00-00008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7" name="AutoShape 1">
          <a:extLst>
            <a:ext uri="{FF2B5EF4-FFF2-40B4-BE49-F238E27FC236}">
              <a16:creationId xmlns:a16="http://schemas.microsoft.com/office/drawing/2014/main" id="{00000000-0008-0000-0A00-00008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8" name="AutoShape 1">
          <a:extLst>
            <a:ext uri="{FF2B5EF4-FFF2-40B4-BE49-F238E27FC236}">
              <a16:creationId xmlns:a16="http://schemas.microsoft.com/office/drawing/2014/main" id="{00000000-0008-0000-0A00-00008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29" name="AutoShape 1">
          <a:extLst>
            <a:ext uri="{FF2B5EF4-FFF2-40B4-BE49-F238E27FC236}">
              <a16:creationId xmlns:a16="http://schemas.microsoft.com/office/drawing/2014/main" id="{00000000-0008-0000-0A00-00008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0" name="AutoShape 1">
          <a:extLst>
            <a:ext uri="{FF2B5EF4-FFF2-40B4-BE49-F238E27FC236}">
              <a16:creationId xmlns:a16="http://schemas.microsoft.com/office/drawing/2014/main" id="{00000000-0008-0000-0A00-00008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1" name="AutoShape 1">
          <a:extLst>
            <a:ext uri="{FF2B5EF4-FFF2-40B4-BE49-F238E27FC236}">
              <a16:creationId xmlns:a16="http://schemas.microsoft.com/office/drawing/2014/main" id="{00000000-0008-0000-0A00-00008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2" name="AutoShape 1">
          <a:extLst>
            <a:ext uri="{FF2B5EF4-FFF2-40B4-BE49-F238E27FC236}">
              <a16:creationId xmlns:a16="http://schemas.microsoft.com/office/drawing/2014/main" id="{00000000-0008-0000-0A00-00008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3" name="AutoShape 1">
          <a:extLst>
            <a:ext uri="{FF2B5EF4-FFF2-40B4-BE49-F238E27FC236}">
              <a16:creationId xmlns:a16="http://schemas.microsoft.com/office/drawing/2014/main" id="{00000000-0008-0000-0A00-00008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4" name="AutoShape 1">
          <a:extLst>
            <a:ext uri="{FF2B5EF4-FFF2-40B4-BE49-F238E27FC236}">
              <a16:creationId xmlns:a16="http://schemas.microsoft.com/office/drawing/2014/main" id="{00000000-0008-0000-0A00-00008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5" name="AutoShape 1">
          <a:extLst>
            <a:ext uri="{FF2B5EF4-FFF2-40B4-BE49-F238E27FC236}">
              <a16:creationId xmlns:a16="http://schemas.microsoft.com/office/drawing/2014/main" id="{00000000-0008-0000-0A00-00008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6" name="AutoShape 1">
          <a:extLst>
            <a:ext uri="{FF2B5EF4-FFF2-40B4-BE49-F238E27FC236}">
              <a16:creationId xmlns:a16="http://schemas.microsoft.com/office/drawing/2014/main" id="{00000000-0008-0000-0A00-00009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7" name="AutoShape 1">
          <a:extLst>
            <a:ext uri="{FF2B5EF4-FFF2-40B4-BE49-F238E27FC236}">
              <a16:creationId xmlns:a16="http://schemas.microsoft.com/office/drawing/2014/main" id="{00000000-0008-0000-0A00-00009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8" name="AutoShape 1">
          <a:extLst>
            <a:ext uri="{FF2B5EF4-FFF2-40B4-BE49-F238E27FC236}">
              <a16:creationId xmlns:a16="http://schemas.microsoft.com/office/drawing/2014/main" id="{00000000-0008-0000-0A00-00009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39" name="AutoShape 1">
          <a:extLst>
            <a:ext uri="{FF2B5EF4-FFF2-40B4-BE49-F238E27FC236}">
              <a16:creationId xmlns:a16="http://schemas.microsoft.com/office/drawing/2014/main" id="{00000000-0008-0000-0A00-00009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0" name="AutoShape 1">
          <a:extLst>
            <a:ext uri="{FF2B5EF4-FFF2-40B4-BE49-F238E27FC236}">
              <a16:creationId xmlns:a16="http://schemas.microsoft.com/office/drawing/2014/main" id="{00000000-0008-0000-0A00-00009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1" name="AutoShape 1">
          <a:extLst>
            <a:ext uri="{FF2B5EF4-FFF2-40B4-BE49-F238E27FC236}">
              <a16:creationId xmlns:a16="http://schemas.microsoft.com/office/drawing/2014/main" id="{00000000-0008-0000-0A00-00009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2" name="AutoShape 1">
          <a:extLst>
            <a:ext uri="{FF2B5EF4-FFF2-40B4-BE49-F238E27FC236}">
              <a16:creationId xmlns:a16="http://schemas.microsoft.com/office/drawing/2014/main" id="{00000000-0008-0000-0A00-00009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3" name="AutoShape 1">
          <a:extLst>
            <a:ext uri="{FF2B5EF4-FFF2-40B4-BE49-F238E27FC236}">
              <a16:creationId xmlns:a16="http://schemas.microsoft.com/office/drawing/2014/main" id="{00000000-0008-0000-0A00-00009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4" name="AutoShape 1">
          <a:extLst>
            <a:ext uri="{FF2B5EF4-FFF2-40B4-BE49-F238E27FC236}">
              <a16:creationId xmlns:a16="http://schemas.microsoft.com/office/drawing/2014/main" id="{00000000-0008-0000-0A00-00009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5" name="AutoShape 1">
          <a:extLst>
            <a:ext uri="{FF2B5EF4-FFF2-40B4-BE49-F238E27FC236}">
              <a16:creationId xmlns:a16="http://schemas.microsoft.com/office/drawing/2014/main" id="{00000000-0008-0000-0A00-00009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6" name="AutoShape 1">
          <a:extLst>
            <a:ext uri="{FF2B5EF4-FFF2-40B4-BE49-F238E27FC236}">
              <a16:creationId xmlns:a16="http://schemas.microsoft.com/office/drawing/2014/main" id="{00000000-0008-0000-0A00-00009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47" name="AutoShape 1">
          <a:extLst>
            <a:ext uri="{FF2B5EF4-FFF2-40B4-BE49-F238E27FC236}">
              <a16:creationId xmlns:a16="http://schemas.microsoft.com/office/drawing/2014/main" id="{00000000-0008-0000-0A00-00009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48" name="AutoShape 1">
          <a:extLst>
            <a:ext uri="{FF2B5EF4-FFF2-40B4-BE49-F238E27FC236}">
              <a16:creationId xmlns:a16="http://schemas.microsoft.com/office/drawing/2014/main" id="{00000000-0008-0000-0A00-00009C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49" name="AutoShape 1">
          <a:extLst>
            <a:ext uri="{FF2B5EF4-FFF2-40B4-BE49-F238E27FC236}">
              <a16:creationId xmlns:a16="http://schemas.microsoft.com/office/drawing/2014/main" id="{00000000-0008-0000-0A00-00009D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0" name="AutoShape 1">
          <a:extLst>
            <a:ext uri="{FF2B5EF4-FFF2-40B4-BE49-F238E27FC236}">
              <a16:creationId xmlns:a16="http://schemas.microsoft.com/office/drawing/2014/main" id="{00000000-0008-0000-0A00-00009E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1" name="AutoShape 1">
          <a:extLst>
            <a:ext uri="{FF2B5EF4-FFF2-40B4-BE49-F238E27FC236}">
              <a16:creationId xmlns:a16="http://schemas.microsoft.com/office/drawing/2014/main" id="{00000000-0008-0000-0A00-00009F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2" name="AutoShape 1">
          <a:extLst>
            <a:ext uri="{FF2B5EF4-FFF2-40B4-BE49-F238E27FC236}">
              <a16:creationId xmlns:a16="http://schemas.microsoft.com/office/drawing/2014/main" id="{00000000-0008-0000-0A00-0000A0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3" name="AutoShape 1">
          <a:extLst>
            <a:ext uri="{FF2B5EF4-FFF2-40B4-BE49-F238E27FC236}">
              <a16:creationId xmlns:a16="http://schemas.microsoft.com/office/drawing/2014/main" id="{00000000-0008-0000-0A00-0000A1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4" name="AutoShape 1">
          <a:extLst>
            <a:ext uri="{FF2B5EF4-FFF2-40B4-BE49-F238E27FC236}">
              <a16:creationId xmlns:a16="http://schemas.microsoft.com/office/drawing/2014/main" id="{00000000-0008-0000-0A00-0000A2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5" name="AutoShape 1">
          <a:extLst>
            <a:ext uri="{FF2B5EF4-FFF2-40B4-BE49-F238E27FC236}">
              <a16:creationId xmlns:a16="http://schemas.microsoft.com/office/drawing/2014/main" id="{00000000-0008-0000-0A00-0000A3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6" name="AutoShape 1">
          <a:extLst>
            <a:ext uri="{FF2B5EF4-FFF2-40B4-BE49-F238E27FC236}">
              <a16:creationId xmlns:a16="http://schemas.microsoft.com/office/drawing/2014/main" id="{00000000-0008-0000-0A00-0000A4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7" name="AutoShape 1">
          <a:extLst>
            <a:ext uri="{FF2B5EF4-FFF2-40B4-BE49-F238E27FC236}">
              <a16:creationId xmlns:a16="http://schemas.microsoft.com/office/drawing/2014/main" id="{00000000-0008-0000-0A00-0000A5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8" name="AutoShape 1">
          <a:extLst>
            <a:ext uri="{FF2B5EF4-FFF2-40B4-BE49-F238E27FC236}">
              <a16:creationId xmlns:a16="http://schemas.microsoft.com/office/drawing/2014/main" id="{00000000-0008-0000-0A00-0000A6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1959" name="AutoShape 1">
          <a:extLst>
            <a:ext uri="{FF2B5EF4-FFF2-40B4-BE49-F238E27FC236}">
              <a16:creationId xmlns:a16="http://schemas.microsoft.com/office/drawing/2014/main" id="{00000000-0008-0000-0A00-0000A707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0" name="AutoShape 1">
          <a:extLst>
            <a:ext uri="{FF2B5EF4-FFF2-40B4-BE49-F238E27FC236}">
              <a16:creationId xmlns:a16="http://schemas.microsoft.com/office/drawing/2014/main" id="{00000000-0008-0000-0A00-0000A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1" name="AutoShape 1">
          <a:extLst>
            <a:ext uri="{FF2B5EF4-FFF2-40B4-BE49-F238E27FC236}">
              <a16:creationId xmlns:a16="http://schemas.microsoft.com/office/drawing/2014/main" id="{00000000-0008-0000-0A00-0000A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2" name="AutoShape 1">
          <a:extLst>
            <a:ext uri="{FF2B5EF4-FFF2-40B4-BE49-F238E27FC236}">
              <a16:creationId xmlns:a16="http://schemas.microsoft.com/office/drawing/2014/main" id="{00000000-0008-0000-0A00-0000A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3" name="AutoShape 1">
          <a:extLst>
            <a:ext uri="{FF2B5EF4-FFF2-40B4-BE49-F238E27FC236}">
              <a16:creationId xmlns:a16="http://schemas.microsoft.com/office/drawing/2014/main" id="{00000000-0008-0000-0A00-0000A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4" name="AutoShape 1">
          <a:extLst>
            <a:ext uri="{FF2B5EF4-FFF2-40B4-BE49-F238E27FC236}">
              <a16:creationId xmlns:a16="http://schemas.microsoft.com/office/drawing/2014/main" id="{00000000-0008-0000-0A00-0000A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5" name="AutoShape 1">
          <a:extLst>
            <a:ext uri="{FF2B5EF4-FFF2-40B4-BE49-F238E27FC236}">
              <a16:creationId xmlns:a16="http://schemas.microsoft.com/office/drawing/2014/main" id="{00000000-0008-0000-0A00-0000A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6" name="AutoShape 1">
          <a:extLst>
            <a:ext uri="{FF2B5EF4-FFF2-40B4-BE49-F238E27FC236}">
              <a16:creationId xmlns:a16="http://schemas.microsoft.com/office/drawing/2014/main" id="{00000000-0008-0000-0A00-0000A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7" name="AutoShape 1">
          <a:extLst>
            <a:ext uri="{FF2B5EF4-FFF2-40B4-BE49-F238E27FC236}">
              <a16:creationId xmlns:a16="http://schemas.microsoft.com/office/drawing/2014/main" id="{00000000-0008-0000-0A00-0000A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8" name="AutoShape 1">
          <a:extLst>
            <a:ext uri="{FF2B5EF4-FFF2-40B4-BE49-F238E27FC236}">
              <a16:creationId xmlns:a16="http://schemas.microsoft.com/office/drawing/2014/main" id="{00000000-0008-0000-0A00-0000B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69" name="AutoShape 1">
          <a:extLst>
            <a:ext uri="{FF2B5EF4-FFF2-40B4-BE49-F238E27FC236}">
              <a16:creationId xmlns:a16="http://schemas.microsoft.com/office/drawing/2014/main" id="{00000000-0008-0000-0A00-0000B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0" name="AutoShape 1">
          <a:extLst>
            <a:ext uri="{FF2B5EF4-FFF2-40B4-BE49-F238E27FC236}">
              <a16:creationId xmlns:a16="http://schemas.microsoft.com/office/drawing/2014/main" id="{00000000-0008-0000-0A00-0000B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1" name="AutoShape 1">
          <a:extLst>
            <a:ext uri="{FF2B5EF4-FFF2-40B4-BE49-F238E27FC236}">
              <a16:creationId xmlns:a16="http://schemas.microsoft.com/office/drawing/2014/main" id="{00000000-0008-0000-0A00-0000B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2" name="AutoShape 1">
          <a:extLst>
            <a:ext uri="{FF2B5EF4-FFF2-40B4-BE49-F238E27FC236}">
              <a16:creationId xmlns:a16="http://schemas.microsoft.com/office/drawing/2014/main" id="{00000000-0008-0000-0A00-0000B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3" name="AutoShape 1">
          <a:extLst>
            <a:ext uri="{FF2B5EF4-FFF2-40B4-BE49-F238E27FC236}">
              <a16:creationId xmlns:a16="http://schemas.microsoft.com/office/drawing/2014/main" id="{00000000-0008-0000-0A00-0000B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4" name="AutoShape 1">
          <a:extLst>
            <a:ext uri="{FF2B5EF4-FFF2-40B4-BE49-F238E27FC236}">
              <a16:creationId xmlns:a16="http://schemas.microsoft.com/office/drawing/2014/main" id="{00000000-0008-0000-0A00-0000B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5" name="AutoShape 1">
          <a:extLst>
            <a:ext uri="{FF2B5EF4-FFF2-40B4-BE49-F238E27FC236}">
              <a16:creationId xmlns:a16="http://schemas.microsoft.com/office/drawing/2014/main" id="{00000000-0008-0000-0A00-0000B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6" name="AutoShape 1">
          <a:extLst>
            <a:ext uri="{FF2B5EF4-FFF2-40B4-BE49-F238E27FC236}">
              <a16:creationId xmlns:a16="http://schemas.microsoft.com/office/drawing/2014/main" id="{00000000-0008-0000-0A00-0000B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7" name="AutoShape 1">
          <a:extLst>
            <a:ext uri="{FF2B5EF4-FFF2-40B4-BE49-F238E27FC236}">
              <a16:creationId xmlns:a16="http://schemas.microsoft.com/office/drawing/2014/main" id="{00000000-0008-0000-0A00-0000B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8" name="AutoShape 1">
          <a:extLst>
            <a:ext uri="{FF2B5EF4-FFF2-40B4-BE49-F238E27FC236}">
              <a16:creationId xmlns:a16="http://schemas.microsoft.com/office/drawing/2014/main" id="{00000000-0008-0000-0A00-0000B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79" name="AutoShape 1">
          <a:extLst>
            <a:ext uri="{FF2B5EF4-FFF2-40B4-BE49-F238E27FC236}">
              <a16:creationId xmlns:a16="http://schemas.microsoft.com/office/drawing/2014/main" id="{00000000-0008-0000-0A00-0000B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0" name="AutoShape 1">
          <a:extLst>
            <a:ext uri="{FF2B5EF4-FFF2-40B4-BE49-F238E27FC236}">
              <a16:creationId xmlns:a16="http://schemas.microsoft.com/office/drawing/2014/main" id="{00000000-0008-0000-0A00-0000B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1" name="AutoShape 1">
          <a:extLst>
            <a:ext uri="{FF2B5EF4-FFF2-40B4-BE49-F238E27FC236}">
              <a16:creationId xmlns:a16="http://schemas.microsoft.com/office/drawing/2014/main" id="{00000000-0008-0000-0A00-0000B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2" name="AutoShape 1">
          <a:extLst>
            <a:ext uri="{FF2B5EF4-FFF2-40B4-BE49-F238E27FC236}">
              <a16:creationId xmlns:a16="http://schemas.microsoft.com/office/drawing/2014/main" id="{00000000-0008-0000-0A00-0000B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3" name="AutoShape 1">
          <a:extLst>
            <a:ext uri="{FF2B5EF4-FFF2-40B4-BE49-F238E27FC236}">
              <a16:creationId xmlns:a16="http://schemas.microsoft.com/office/drawing/2014/main" id="{00000000-0008-0000-0A00-0000B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4" name="AutoShape 1">
          <a:extLst>
            <a:ext uri="{FF2B5EF4-FFF2-40B4-BE49-F238E27FC236}">
              <a16:creationId xmlns:a16="http://schemas.microsoft.com/office/drawing/2014/main" id="{00000000-0008-0000-0A00-0000C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5" name="AutoShape 1">
          <a:extLst>
            <a:ext uri="{FF2B5EF4-FFF2-40B4-BE49-F238E27FC236}">
              <a16:creationId xmlns:a16="http://schemas.microsoft.com/office/drawing/2014/main" id="{00000000-0008-0000-0A00-0000C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6" name="AutoShape 1">
          <a:extLst>
            <a:ext uri="{FF2B5EF4-FFF2-40B4-BE49-F238E27FC236}">
              <a16:creationId xmlns:a16="http://schemas.microsoft.com/office/drawing/2014/main" id="{00000000-0008-0000-0A00-0000C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7" name="AutoShape 1">
          <a:extLst>
            <a:ext uri="{FF2B5EF4-FFF2-40B4-BE49-F238E27FC236}">
              <a16:creationId xmlns:a16="http://schemas.microsoft.com/office/drawing/2014/main" id="{00000000-0008-0000-0A00-0000C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8" name="AutoShape 1">
          <a:extLst>
            <a:ext uri="{FF2B5EF4-FFF2-40B4-BE49-F238E27FC236}">
              <a16:creationId xmlns:a16="http://schemas.microsoft.com/office/drawing/2014/main" id="{00000000-0008-0000-0A00-0000C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89" name="AutoShape 1">
          <a:extLst>
            <a:ext uri="{FF2B5EF4-FFF2-40B4-BE49-F238E27FC236}">
              <a16:creationId xmlns:a16="http://schemas.microsoft.com/office/drawing/2014/main" id="{00000000-0008-0000-0A00-0000C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0" name="AutoShape 1">
          <a:extLst>
            <a:ext uri="{FF2B5EF4-FFF2-40B4-BE49-F238E27FC236}">
              <a16:creationId xmlns:a16="http://schemas.microsoft.com/office/drawing/2014/main" id="{00000000-0008-0000-0A00-0000C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1" name="AutoShape 1">
          <a:extLst>
            <a:ext uri="{FF2B5EF4-FFF2-40B4-BE49-F238E27FC236}">
              <a16:creationId xmlns:a16="http://schemas.microsoft.com/office/drawing/2014/main" id="{00000000-0008-0000-0A00-0000C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2" name="AutoShape 1">
          <a:extLst>
            <a:ext uri="{FF2B5EF4-FFF2-40B4-BE49-F238E27FC236}">
              <a16:creationId xmlns:a16="http://schemas.microsoft.com/office/drawing/2014/main" id="{00000000-0008-0000-0A00-0000C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3" name="AutoShape 1">
          <a:extLst>
            <a:ext uri="{FF2B5EF4-FFF2-40B4-BE49-F238E27FC236}">
              <a16:creationId xmlns:a16="http://schemas.microsoft.com/office/drawing/2014/main" id="{00000000-0008-0000-0A00-0000C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4" name="AutoShape 1">
          <a:extLst>
            <a:ext uri="{FF2B5EF4-FFF2-40B4-BE49-F238E27FC236}">
              <a16:creationId xmlns:a16="http://schemas.microsoft.com/office/drawing/2014/main" id="{00000000-0008-0000-0A00-0000C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5" name="AutoShape 1">
          <a:extLst>
            <a:ext uri="{FF2B5EF4-FFF2-40B4-BE49-F238E27FC236}">
              <a16:creationId xmlns:a16="http://schemas.microsoft.com/office/drawing/2014/main" id="{00000000-0008-0000-0A00-0000C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6" name="AutoShape 1">
          <a:extLst>
            <a:ext uri="{FF2B5EF4-FFF2-40B4-BE49-F238E27FC236}">
              <a16:creationId xmlns:a16="http://schemas.microsoft.com/office/drawing/2014/main" id="{00000000-0008-0000-0A00-0000C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7" name="AutoShape 1">
          <a:extLst>
            <a:ext uri="{FF2B5EF4-FFF2-40B4-BE49-F238E27FC236}">
              <a16:creationId xmlns:a16="http://schemas.microsoft.com/office/drawing/2014/main" id="{00000000-0008-0000-0A00-0000C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8" name="AutoShape 1">
          <a:extLst>
            <a:ext uri="{FF2B5EF4-FFF2-40B4-BE49-F238E27FC236}">
              <a16:creationId xmlns:a16="http://schemas.microsoft.com/office/drawing/2014/main" id="{00000000-0008-0000-0A00-0000C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1999" name="AutoShape 1">
          <a:extLst>
            <a:ext uri="{FF2B5EF4-FFF2-40B4-BE49-F238E27FC236}">
              <a16:creationId xmlns:a16="http://schemas.microsoft.com/office/drawing/2014/main" id="{00000000-0008-0000-0A00-0000C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0" name="AutoShape 1">
          <a:extLst>
            <a:ext uri="{FF2B5EF4-FFF2-40B4-BE49-F238E27FC236}">
              <a16:creationId xmlns:a16="http://schemas.microsoft.com/office/drawing/2014/main" id="{00000000-0008-0000-0A00-0000D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1" name="AutoShape 1">
          <a:extLst>
            <a:ext uri="{FF2B5EF4-FFF2-40B4-BE49-F238E27FC236}">
              <a16:creationId xmlns:a16="http://schemas.microsoft.com/office/drawing/2014/main" id="{00000000-0008-0000-0A00-0000D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2" name="AutoShape 1">
          <a:extLst>
            <a:ext uri="{FF2B5EF4-FFF2-40B4-BE49-F238E27FC236}">
              <a16:creationId xmlns:a16="http://schemas.microsoft.com/office/drawing/2014/main" id="{00000000-0008-0000-0A00-0000D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3" name="AutoShape 1">
          <a:extLst>
            <a:ext uri="{FF2B5EF4-FFF2-40B4-BE49-F238E27FC236}">
              <a16:creationId xmlns:a16="http://schemas.microsoft.com/office/drawing/2014/main" id="{00000000-0008-0000-0A00-0000D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4" name="AutoShape 1">
          <a:extLst>
            <a:ext uri="{FF2B5EF4-FFF2-40B4-BE49-F238E27FC236}">
              <a16:creationId xmlns:a16="http://schemas.microsoft.com/office/drawing/2014/main" id="{00000000-0008-0000-0A00-0000D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5" name="AutoShape 1">
          <a:extLst>
            <a:ext uri="{FF2B5EF4-FFF2-40B4-BE49-F238E27FC236}">
              <a16:creationId xmlns:a16="http://schemas.microsoft.com/office/drawing/2014/main" id="{00000000-0008-0000-0A00-0000D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6" name="AutoShape 1">
          <a:extLst>
            <a:ext uri="{FF2B5EF4-FFF2-40B4-BE49-F238E27FC236}">
              <a16:creationId xmlns:a16="http://schemas.microsoft.com/office/drawing/2014/main" id="{00000000-0008-0000-0A00-0000D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7" name="AutoShape 1">
          <a:extLst>
            <a:ext uri="{FF2B5EF4-FFF2-40B4-BE49-F238E27FC236}">
              <a16:creationId xmlns:a16="http://schemas.microsoft.com/office/drawing/2014/main" id="{00000000-0008-0000-0A00-0000D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8" name="AutoShape 1">
          <a:extLst>
            <a:ext uri="{FF2B5EF4-FFF2-40B4-BE49-F238E27FC236}">
              <a16:creationId xmlns:a16="http://schemas.microsoft.com/office/drawing/2014/main" id="{00000000-0008-0000-0A00-0000D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09" name="AutoShape 1">
          <a:extLst>
            <a:ext uri="{FF2B5EF4-FFF2-40B4-BE49-F238E27FC236}">
              <a16:creationId xmlns:a16="http://schemas.microsoft.com/office/drawing/2014/main" id="{00000000-0008-0000-0A00-0000D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0" name="AutoShape 1">
          <a:extLst>
            <a:ext uri="{FF2B5EF4-FFF2-40B4-BE49-F238E27FC236}">
              <a16:creationId xmlns:a16="http://schemas.microsoft.com/office/drawing/2014/main" id="{00000000-0008-0000-0A00-0000D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1" name="AutoShape 1">
          <a:extLst>
            <a:ext uri="{FF2B5EF4-FFF2-40B4-BE49-F238E27FC236}">
              <a16:creationId xmlns:a16="http://schemas.microsoft.com/office/drawing/2014/main" id="{00000000-0008-0000-0A00-0000D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2" name="AutoShape 1">
          <a:extLst>
            <a:ext uri="{FF2B5EF4-FFF2-40B4-BE49-F238E27FC236}">
              <a16:creationId xmlns:a16="http://schemas.microsoft.com/office/drawing/2014/main" id="{00000000-0008-0000-0A00-0000D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3" name="AutoShape 1">
          <a:extLst>
            <a:ext uri="{FF2B5EF4-FFF2-40B4-BE49-F238E27FC236}">
              <a16:creationId xmlns:a16="http://schemas.microsoft.com/office/drawing/2014/main" id="{00000000-0008-0000-0A00-0000D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4" name="AutoShape 1">
          <a:extLst>
            <a:ext uri="{FF2B5EF4-FFF2-40B4-BE49-F238E27FC236}">
              <a16:creationId xmlns:a16="http://schemas.microsoft.com/office/drawing/2014/main" id="{00000000-0008-0000-0A00-0000D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5" name="AutoShape 1">
          <a:extLst>
            <a:ext uri="{FF2B5EF4-FFF2-40B4-BE49-F238E27FC236}">
              <a16:creationId xmlns:a16="http://schemas.microsoft.com/office/drawing/2014/main" id="{00000000-0008-0000-0A00-0000D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6" name="AutoShape 1">
          <a:extLst>
            <a:ext uri="{FF2B5EF4-FFF2-40B4-BE49-F238E27FC236}">
              <a16:creationId xmlns:a16="http://schemas.microsoft.com/office/drawing/2014/main" id="{00000000-0008-0000-0A00-0000E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7" name="AutoShape 1">
          <a:extLst>
            <a:ext uri="{FF2B5EF4-FFF2-40B4-BE49-F238E27FC236}">
              <a16:creationId xmlns:a16="http://schemas.microsoft.com/office/drawing/2014/main" id="{00000000-0008-0000-0A00-0000E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8" name="AutoShape 1">
          <a:extLst>
            <a:ext uri="{FF2B5EF4-FFF2-40B4-BE49-F238E27FC236}">
              <a16:creationId xmlns:a16="http://schemas.microsoft.com/office/drawing/2014/main" id="{00000000-0008-0000-0A00-0000E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19" name="AutoShape 1">
          <a:extLst>
            <a:ext uri="{FF2B5EF4-FFF2-40B4-BE49-F238E27FC236}">
              <a16:creationId xmlns:a16="http://schemas.microsoft.com/office/drawing/2014/main" id="{00000000-0008-0000-0A00-0000E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0" name="AutoShape 1">
          <a:extLst>
            <a:ext uri="{FF2B5EF4-FFF2-40B4-BE49-F238E27FC236}">
              <a16:creationId xmlns:a16="http://schemas.microsoft.com/office/drawing/2014/main" id="{00000000-0008-0000-0A00-0000E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1" name="AutoShape 1">
          <a:extLst>
            <a:ext uri="{FF2B5EF4-FFF2-40B4-BE49-F238E27FC236}">
              <a16:creationId xmlns:a16="http://schemas.microsoft.com/office/drawing/2014/main" id="{00000000-0008-0000-0A00-0000E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2" name="AutoShape 1">
          <a:extLst>
            <a:ext uri="{FF2B5EF4-FFF2-40B4-BE49-F238E27FC236}">
              <a16:creationId xmlns:a16="http://schemas.microsoft.com/office/drawing/2014/main" id="{00000000-0008-0000-0A00-0000E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3" name="AutoShape 1">
          <a:extLst>
            <a:ext uri="{FF2B5EF4-FFF2-40B4-BE49-F238E27FC236}">
              <a16:creationId xmlns:a16="http://schemas.microsoft.com/office/drawing/2014/main" id="{00000000-0008-0000-0A00-0000E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4" name="AutoShape 1">
          <a:extLst>
            <a:ext uri="{FF2B5EF4-FFF2-40B4-BE49-F238E27FC236}">
              <a16:creationId xmlns:a16="http://schemas.microsoft.com/office/drawing/2014/main" id="{00000000-0008-0000-0A00-0000E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5" name="AutoShape 1">
          <a:extLst>
            <a:ext uri="{FF2B5EF4-FFF2-40B4-BE49-F238E27FC236}">
              <a16:creationId xmlns:a16="http://schemas.microsoft.com/office/drawing/2014/main" id="{00000000-0008-0000-0A00-0000E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6" name="AutoShape 1">
          <a:extLst>
            <a:ext uri="{FF2B5EF4-FFF2-40B4-BE49-F238E27FC236}">
              <a16:creationId xmlns:a16="http://schemas.microsoft.com/office/drawing/2014/main" id="{00000000-0008-0000-0A00-0000E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7" name="AutoShape 1">
          <a:extLst>
            <a:ext uri="{FF2B5EF4-FFF2-40B4-BE49-F238E27FC236}">
              <a16:creationId xmlns:a16="http://schemas.microsoft.com/office/drawing/2014/main" id="{00000000-0008-0000-0A00-0000E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8" name="AutoShape 1">
          <a:extLst>
            <a:ext uri="{FF2B5EF4-FFF2-40B4-BE49-F238E27FC236}">
              <a16:creationId xmlns:a16="http://schemas.microsoft.com/office/drawing/2014/main" id="{00000000-0008-0000-0A00-0000E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29" name="AutoShape 1">
          <a:extLst>
            <a:ext uri="{FF2B5EF4-FFF2-40B4-BE49-F238E27FC236}">
              <a16:creationId xmlns:a16="http://schemas.microsoft.com/office/drawing/2014/main" id="{00000000-0008-0000-0A00-0000E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0" name="AutoShape 1">
          <a:extLst>
            <a:ext uri="{FF2B5EF4-FFF2-40B4-BE49-F238E27FC236}">
              <a16:creationId xmlns:a16="http://schemas.microsoft.com/office/drawing/2014/main" id="{00000000-0008-0000-0A00-0000E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1" name="AutoShape 1">
          <a:extLst>
            <a:ext uri="{FF2B5EF4-FFF2-40B4-BE49-F238E27FC236}">
              <a16:creationId xmlns:a16="http://schemas.microsoft.com/office/drawing/2014/main" id="{00000000-0008-0000-0A00-0000E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2" name="AutoShape 1">
          <a:extLst>
            <a:ext uri="{FF2B5EF4-FFF2-40B4-BE49-F238E27FC236}">
              <a16:creationId xmlns:a16="http://schemas.microsoft.com/office/drawing/2014/main" id="{00000000-0008-0000-0A00-0000F0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3" name="AutoShape 1">
          <a:extLst>
            <a:ext uri="{FF2B5EF4-FFF2-40B4-BE49-F238E27FC236}">
              <a16:creationId xmlns:a16="http://schemas.microsoft.com/office/drawing/2014/main" id="{00000000-0008-0000-0A00-0000F1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4" name="AutoShape 1">
          <a:extLst>
            <a:ext uri="{FF2B5EF4-FFF2-40B4-BE49-F238E27FC236}">
              <a16:creationId xmlns:a16="http://schemas.microsoft.com/office/drawing/2014/main" id="{00000000-0008-0000-0A00-0000F2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5" name="AutoShape 1">
          <a:extLst>
            <a:ext uri="{FF2B5EF4-FFF2-40B4-BE49-F238E27FC236}">
              <a16:creationId xmlns:a16="http://schemas.microsoft.com/office/drawing/2014/main" id="{00000000-0008-0000-0A00-0000F3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6" name="AutoShape 1">
          <a:extLst>
            <a:ext uri="{FF2B5EF4-FFF2-40B4-BE49-F238E27FC236}">
              <a16:creationId xmlns:a16="http://schemas.microsoft.com/office/drawing/2014/main" id="{00000000-0008-0000-0A00-0000F4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7" name="AutoShape 1">
          <a:extLst>
            <a:ext uri="{FF2B5EF4-FFF2-40B4-BE49-F238E27FC236}">
              <a16:creationId xmlns:a16="http://schemas.microsoft.com/office/drawing/2014/main" id="{00000000-0008-0000-0A00-0000F5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8" name="AutoShape 1">
          <a:extLst>
            <a:ext uri="{FF2B5EF4-FFF2-40B4-BE49-F238E27FC236}">
              <a16:creationId xmlns:a16="http://schemas.microsoft.com/office/drawing/2014/main" id="{00000000-0008-0000-0A00-0000F6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39" name="AutoShape 1">
          <a:extLst>
            <a:ext uri="{FF2B5EF4-FFF2-40B4-BE49-F238E27FC236}">
              <a16:creationId xmlns:a16="http://schemas.microsoft.com/office/drawing/2014/main" id="{00000000-0008-0000-0A00-0000F7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0" name="AutoShape 1">
          <a:extLst>
            <a:ext uri="{FF2B5EF4-FFF2-40B4-BE49-F238E27FC236}">
              <a16:creationId xmlns:a16="http://schemas.microsoft.com/office/drawing/2014/main" id="{00000000-0008-0000-0A00-0000F8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1" name="AutoShape 1">
          <a:extLst>
            <a:ext uri="{FF2B5EF4-FFF2-40B4-BE49-F238E27FC236}">
              <a16:creationId xmlns:a16="http://schemas.microsoft.com/office/drawing/2014/main" id="{00000000-0008-0000-0A00-0000F9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2" name="AutoShape 1">
          <a:extLst>
            <a:ext uri="{FF2B5EF4-FFF2-40B4-BE49-F238E27FC236}">
              <a16:creationId xmlns:a16="http://schemas.microsoft.com/office/drawing/2014/main" id="{00000000-0008-0000-0A00-0000FA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3" name="AutoShape 1">
          <a:extLst>
            <a:ext uri="{FF2B5EF4-FFF2-40B4-BE49-F238E27FC236}">
              <a16:creationId xmlns:a16="http://schemas.microsoft.com/office/drawing/2014/main" id="{00000000-0008-0000-0A00-0000FB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4" name="AutoShape 1">
          <a:extLst>
            <a:ext uri="{FF2B5EF4-FFF2-40B4-BE49-F238E27FC236}">
              <a16:creationId xmlns:a16="http://schemas.microsoft.com/office/drawing/2014/main" id="{00000000-0008-0000-0A00-0000FC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5" name="AutoShape 1">
          <a:extLst>
            <a:ext uri="{FF2B5EF4-FFF2-40B4-BE49-F238E27FC236}">
              <a16:creationId xmlns:a16="http://schemas.microsoft.com/office/drawing/2014/main" id="{00000000-0008-0000-0A00-0000FD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6" name="AutoShape 1">
          <a:extLst>
            <a:ext uri="{FF2B5EF4-FFF2-40B4-BE49-F238E27FC236}">
              <a16:creationId xmlns:a16="http://schemas.microsoft.com/office/drawing/2014/main" id="{00000000-0008-0000-0A00-0000FE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7" name="AutoShape 1">
          <a:extLst>
            <a:ext uri="{FF2B5EF4-FFF2-40B4-BE49-F238E27FC236}">
              <a16:creationId xmlns:a16="http://schemas.microsoft.com/office/drawing/2014/main" id="{00000000-0008-0000-0A00-0000FF07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8" name="AutoShape 1">
          <a:extLst>
            <a:ext uri="{FF2B5EF4-FFF2-40B4-BE49-F238E27FC236}">
              <a16:creationId xmlns:a16="http://schemas.microsoft.com/office/drawing/2014/main" id="{00000000-0008-0000-0A00-000000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49" name="AutoShape 1">
          <a:extLst>
            <a:ext uri="{FF2B5EF4-FFF2-40B4-BE49-F238E27FC236}">
              <a16:creationId xmlns:a16="http://schemas.microsoft.com/office/drawing/2014/main" id="{00000000-0008-0000-0A00-00000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0" name="AutoShape 1">
          <a:extLst>
            <a:ext uri="{FF2B5EF4-FFF2-40B4-BE49-F238E27FC236}">
              <a16:creationId xmlns:a16="http://schemas.microsoft.com/office/drawing/2014/main" id="{00000000-0008-0000-0A00-00000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1" name="AutoShape 1">
          <a:extLst>
            <a:ext uri="{FF2B5EF4-FFF2-40B4-BE49-F238E27FC236}">
              <a16:creationId xmlns:a16="http://schemas.microsoft.com/office/drawing/2014/main" id="{00000000-0008-0000-0A00-00000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2" name="AutoShape 1">
          <a:extLst>
            <a:ext uri="{FF2B5EF4-FFF2-40B4-BE49-F238E27FC236}">
              <a16:creationId xmlns:a16="http://schemas.microsoft.com/office/drawing/2014/main" id="{00000000-0008-0000-0A00-00000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3" name="AutoShape 1">
          <a:extLst>
            <a:ext uri="{FF2B5EF4-FFF2-40B4-BE49-F238E27FC236}">
              <a16:creationId xmlns:a16="http://schemas.microsoft.com/office/drawing/2014/main" id="{00000000-0008-0000-0A00-000005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4" name="AutoShape 1">
          <a:extLst>
            <a:ext uri="{FF2B5EF4-FFF2-40B4-BE49-F238E27FC236}">
              <a16:creationId xmlns:a16="http://schemas.microsoft.com/office/drawing/2014/main" id="{00000000-0008-0000-0A00-000006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5" name="AutoShape 1">
          <a:extLst>
            <a:ext uri="{FF2B5EF4-FFF2-40B4-BE49-F238E27FC236}">
              <a16:creationId xmlns:a16="http://schemas.microsoft.com/office/drawing/2014/main" id="{00000000-0008-0000-0A00-000007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6" name="AutoShape 1">
          <a:extLst>
            <a:ext uri="{FF2B5EF4-FFF2-40B4-BE49-F238E27FC236}">
              <a16:creationId xmlns:a16="http://schemas.microsoft.com/office/drawing/2014/main" id="{00000000-0008-0000-0A00-000008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7" name="AutoShape 1">
          <a:extLst>
            <a:ext uri="{FF2B5EF4-FFF2-40B4-BE49-F238E27FC236}">
              <a16:creationId xmlns:a16="http://schemas.microsoft.com/office/drawing/2014/main" id="{00000000-0008-0000-0A00-000009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8" name="AutoShape 1">
          <a:extLst>
            <a:ext uri="{FF2B5EF4-FFF2-40B4-BE49-F238E27FC236}">
              <a16:creationId xmlns:a16="http://schemas.microsoft.com/office/drawing/2014/main" id="{00000000-0008-0000-0A00-00000A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59" name="AutoShape 1">
          <a:extLst>
            <a:ext uri="{FF2B5EF4-FFF2-40B4-BE49-F238E27FC236}">
              <a16:creationId xmlns:a16="http://schemas.microsoft.com/office/drawing/2014/main" id="{00000000-0008-0000-0A00-00000B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0" name="AutoShape 1">
          <a:extLst>
            <a:ext uri="{FF2B5EF4-FFF2-40B4-BE49-F238E27FC236}">
              <a16:creationId xmlns:a16="http://schemas.microsoft.com/office/drawing/2014/main" id="{00000000-0008-0000-0A00-00000C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1" name="AutoShape 1">
          <a:extLst>
            <a:ext uri="{FF2B5EF4-FFF2-40B4-BE49-F238E27FC236}">
              <a16:creationId xmlns:a16="http://schemas.microsoft.com/office/drawing/2014/main" id="{00000000-0008-0000-0A00-00000D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2" name="AutoShape 1">
          <a:extLst>
            <a:ext uri="{FF2B5EF4-FFF2-40B4-BE49-F238E27FC236}">
              <a16:creationId xmlns:a16="http://schemas.microsoft.com/office/drawing/2014/main" id="{00000000-0008-0000-0A00-00000E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3" name="AutoShape 1">
          <a:extLst>
            <a:ext uri="{FF2B5EF4-FFF2-40B4-BE49-F238E27FC236}">
              <a16:creationId xmlns:a16="http://schemas.microsoft.com/office/drawing/2014/main" id="{00000000-0008-0000-0A00-00000F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4" name="AutoShape 1">
          <a:extLst>
            <a:ext uri="{FF2B5EF4-FFF2-40B4-BE49-F238E27FC236}">
              <a16:creationId xmlns:a16="http://schemas.microsoft.com/office/drawing/2014/main" id="{00000000-0008-0000-0A00-000010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5" name="AutoShape 1">
          <a:extLst>
            <a:ext uri="{FF2B5EF4-FFF2-40B4-BE49-F238E27FC236}">
              <a16:creationId xmlns:a16="http://schemas.microsoft.com/office/drawing/2014/main" id="{00000000-0008-0000-0A00-00001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6" name="AutoShape 1">
          <a:extLst>
            <a:ext uri="{FF2B5EF4-FFF2-40B4-BE49-F238E27FC236}">
              <a16:creationId xmlns:a16="http://schemas.microsoft.com/office/drawing/2014/main" id="{00000000-0008-0000-0A00-00001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7" name="AutoShape 1">
          <a:extLst>
            <a:ext uri="{FF2B5EF4-FFF2-40B4-BE49-F238E27FC236}">
              <a16:creationId xmlns:a16="http://schemas.microsoft.com/office/drawing/2014/main" id="{00000000-0008-0000-0A00-00001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8" name="AutoShape 1">
          <a:extLst>
            <a:ext uri="{FF2B5EF4-FFF2-40B4-BE49-F238E27FC236}">
              <a16:creationId xmlns:a16="http://schemas.microsoft.com/office/drawing/2014/main" id="{00000000-0008-0000-0A00-00001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69" name="AutoShape 1">
          <a:extLst>
            <a:ext uri="{FF2B5EF4-FFF2-40B4-BE49-F238E27FC236}">
              <a16:creationId xmlns:a16="http://schemas.microsoft.com/office/drawing/2014/main" id="{00000000-0008-0000-0A00-000015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0" name="AutoShape 1">
          <a:extLst>
            <a:ext uri="{FF2B5EF4-FFF2-40B4-BE49-F238E27FC236}">
              <a16:creationId xmlns:a16="http://schemas.microsoft.com/office/drawing/2014/main" id="{00000000-0008-0000-0A00-000016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1" name="AutoShape 1">
          <a:extLst>
            <a:ext uri="{FF2B5EF4-FFF2-40B4-BE49-F238E27FC236}">
              <a16:creationId xmlns:a16="http://schemas.microsoft.com/office/drawing/2014/main" id="{00000000-0008-0000-0A00-000017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2" name="AutoShape 1">
          <a:extLst>
            <a:ext uri="{FF2B5EF4-FFF2-40B4-BE49-F238E27FC236}">
              <a16:creationId xmlns:a16="http://schemas.microsoft.com/office/drawing/2014/main" id="{00000000-0008-0000-0A00-000018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3" name="AutoShape 1">
          <a:extLst>
            <a:ext uri="{FF2B5EF4-FFF2-40B4-BE49-F238E27FC236}">
              <a16:creationId xmlns:a16="http://schemas.microsoft.com/office/drawing/2014/main" id="{00000000-0008-0000-0A00-000019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4" name="AutoShape 1">
          <a:extLst>
            <a:ext uri="{FF2B5EF4-FFF2-40B4-BE49-F238E27FC236}">
              <a16:creationId xmlns:a16="http://schemas.microsoft.com/office/drawing/2014/main" id="{00000000-0008-0000-0A00-00001A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5" name="AutoShape 1">
          <a:extLst>
            <a:ext uri="{FF2B5EF4-FFF2-40B4-BE49-F238E27FC236}">
              <a16:creationId xmlns:a16="http://schemas.microsoft.com/office/drawing/2014/main" id="{00000000-0008-0000-0A00-00001B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6" name="AutoShape 1">
          <a:extLst>
            <a:ext uri="{FF2B5EF4-FFF2-40B4-BE49-F238E27FC236}">
              <a16:creationId xmlns:a16="http://schemas.microsoft.com/office/drawing/2014/main" id="{00000000-0008-0000-0A00-00001C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7" name="AutoShape 1">
          <a:extLst>
            <a:ext uri="{FF2B5EF4-FFF2-40B4-BE49-F238E27FC236}">
              <a16:creationId xmlns:a16="http://schemas.microsoft.com/office/drawing/2014/main" id="{00000000-0008-0000-0A00-00001D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8" name="AutoShape 1">
          <a:extLst>
            <a:ext uri="{FF2B5EF4-FFF2-40B4-BE49-F238E27FC236}">
              <a16:creationId xmlns:a16="http://schemas.microsoft.com/office/drawing/2014/main" id="{00000000-0008-0000-0A00-00001E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79" name="AutoShape 1">
          <a:extLst>
            <a:ext uri="{FF2B5EF4-FFF2-40B4-BE49-F238E27FC236}">
              <a16:creationId xmlns:a16="http://schemas.microsoft.com/office/drawing/2014/main" id="{00000000-0008-0000-0A00-00001F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0" name="AutoShape 1">
          <a:extLst>
            <a:ext uri="{FF2B5EF4-FFF2-40B4-BE49-F238E27FC236}">
              <a16:creationId xmlns:a16="http://schemas.microsoft.com/office/drawing/2014/main" id="{00000000-0008-0000-0A00-000020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1" name="AutoShape 1">
          <a:extLst>
            <a:ext uri="{FF2B5EF4-FFF2-40B4-BE49-F238E27FC236}">
              <a16:creationId xmlns:a16="http://schemas.microsoft.com/office/drawing/2014/main" id="{00000000-0008-0000-0A00-00002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2" name="AutoShape 1">
          <a:extLst>
            <a:ext uri="{FF2B5EF4-FFF2-40B4-BE49-F238E27FC236}">
              <a16:creationId xmlns:a16="http://schemas.microsoft.com/office/drawing/2014/main" id="{00000000-0008-0000-0A00-00002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3" name="AutoShape 1">
          <a:extLst>
            <a:ext uri="{FF2B5EF4-FFF2-40B4-BE49-F238E27FC236}">
              <a16:creationId xmlns:a16="http://schemas.microsoft.com/office/drawing/2014/main" id="{00000000-0008-0000-0A00-00002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84" name="AutoShape 1">
          <a:extLst>
            <a:ext uri="{FF2B5EF4-FFF2-40B4-BE49-F238E27FC236}">
              <a16:creationId xmlns:a16="http://schemas.microsoft.com/office/drawing/2014/main" id="{00000000-0008-0000-0A00-00002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5" name="AutoShape 1">
          <a:extLst>
            <a:ext uri="{FF2B5EF4-FFF2-40B4-BE49-F238E27FC236}">
              <a16:creationId xmlns:a16="http://schemas.microsoft.com/office/drawing/2014/main" id="{00000000-0008-0000-0A00-000025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6" name="AutoShape 1">
          <a:extLst>
            <a:ext uri="{FF2B5EF4-FFF2-40B4-BE49-F238E27FC236}">
              <a16:creationId xmlns:a16="http://schemas.microsoft.com/office/drawing/2014/main" id="{00000000-0008-0000-0A00-000026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7" name="AutoShape 1">
          <a:extLst>
            <a:ext uri="{FF2B5EF4-FFF2-40B4-BE49-F238E27FC236}">
              <a16:creationId xmlns:a16="http://schemas.microsoft.com/office/drawing/2014/main" id="{00000000-0008-0000-0A00-000027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8" name="AutoShape 1">
          <a:extLst>
            <a:ext uri="{FF2B5EF4-FFF2-40B4-BE49-F238E27FC236}">
              <a16:creationId xmlns:a16="http://schemas.microsoft.com/office/drawing/2014/main" id="{00000000-0008-0000-0A00-000028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89" name="AutoShape 1">
          <a:extLst>
            <a:ext uri="{FF2B5EF4-FFF2-40B4-BE49-F238E27FC236}">
              <a16:creationId xmlns:a16="http://schemas.microsoft.com/office/drawing/2014/main" id="{00000000-0008-0000-0A00-000029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0" name="AutoShape 1">
          <a:extLst>
            <a:ext uri="{FF2B5EF4-FFF2-40B4-BE49-F238E27FC236}">
              <a16:creationId xmlns:a16="http://schemas.microsoft.com/office/drawing/2014/main" id="{00000000-0008-0000-0A00-00002A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1" name="AutoShape 1">
          <a:extLst>
            <a:ext uri="{FF2B5EF4-FFF2-40B4-BE49-F238E27FC236}">
              <a16:creationId xmlns:a16="http://schemas.microsoft.com/office/drawing/2014/main" id="{00000000-0008-0000-0A00-00002B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2" name="AutoShape 1">
          <a:extLst>
            <a:ext uri="{FF2B5EF4-FFF2-40B4-BE49-F238E27FC236}">
              <a16:creationId xmlns:a16="http://schemas.microsoft.com/office/drawing/2014/main" id="{00000000-0008-0000-0A00-00002C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3" name="AutoShape 1">
          <a:extLst>
            <a:ext uri="{FF2B5EF4-FFF2-40B4-BE49-F238E27FC236}">
              <a16:creationId xmlns:a16="http://schemas.microsoft.com/office/drawing/2014/main" id="{00000000-0008-0000-0A00-00002D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4" name="AutoShape 1">
          <a:extLst>
            <a:ext uri="{FF2B5EF4-FFF2-40B4-BE49-F238E27FC236}">
              <a16:creationId xmlns:a16="http://schemas.microsoft.com/office/drawing/2014/main" id="{00000000-0008-0000-0A00-00002E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0</xdr:rowOff>
    </xdr:from>
    <xdr:ext cx="297657" cy="323850"/>
    <xdr:sp macro="" textlink="">
      <xdr:nvSpPr>
        <xdr:cNvPr id="2095" name="AutoShape 1">
          <a:extLst>
            <a:ext uri="{FF2B5EF4-FFF2-40B4-BE49-F238E27FC236}">
              <a16:creationId xmlns:a16="http://schemas.microsoft.com/office/drawing/2014/main" id="{00000000-0008-0000-0A00-00002F080000}"/>
            </a:ext>
          </a:extLst>
        </xdr:cNvPr>
        <xdr:cNvSpPr>
          <a:spLocks noChangeAspect="1" noChangeArrowheads="1"/>
        </xdr:cNvSpPr>
      </xdr:nvSpPr>
      <xdr:spPr>
        <a:xfrm>
          <a:off x="119157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xdr:row>
      <xdr:rowOff>9525</xdr:rowOff>
    </xdr:from>
    <xdr:ext cx="297657" cy="323850"/>
    <xdr:sp macro="" textlink="">
      <xdr:nvSpPr>
        <xdr:cNvPr id="2096" name="AutoShape 1">
          <a:extLst>
            <a:ext uri="{FF2B5EF4-FFF2-40B4-BE49-F238E27FC236}">
              <a16:creationId xmlns:a16="http://schemas.microsoft.com/office/drawing/2014/main" id="{00000000-0008-0000-0A00-000030080000}"/>
            </a:ext>
          </a:extLst>
        </xdr:cNvPr>
        <xdr:cNvSpPr>
          <a:spLocks noChangeAspect="1" noChangeArrowheads="1"/>
        </xdr:cNvSpPr>
      </xdr:nvSpPr>
      <xdr:spPr>
        <a:xfrm>
          <a:off x="11915775" y="20002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7" name="AutoShape 1">
          <a:extLst>
            <a:ext uri="{FF2B5EF4-FFF2-40B4-BE49-F238E27FC236}">
              <a16:creationId xmlns:a16="http://schemas.microsoft.com/office/drawing/2014/main" id="{00000000-0008-0000-0A00-00003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8" name="AutoShape 1">
          <a:extLst>
            <a:ext uri="{FF2B5EF4-FFF2-40B4-BE49-F238E27FC236}">
              <a16:creationId xmlns:a16="http://schemas.microsoft.com/office/drawing/2014/main" id="{00000000-0008-0000-0A00-00003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099" name="AutoShape 1">
          <a:extLst>
            <a:ext uri="{FF2B5EF4-FFF2-40B4-BE49-F238E27FC236}">
              <a16:creationId xmlns:a16="http://schemas.microsoft.com/office/drawing/2014/main" id="{00000000-0008-0000-0A00-00003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0" name="AutoShape 1">
          <a:extLst>
            <a:ext uri="{FF2B5EF4-FFF2-40B4-BE49-F238E27FC236}">
              <a16:creationId xmlns:a16="http://schemas.microsoft.com/office/drawing/2014/main" id="{00000000-0008-0000-0A00-00003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1" name="AutoShape 1">
          <a:extLst>
            <a:ext uri="{FF2B5EF4-FFF2-40B4-BE49-F238E27FC236}">
              <a16:creationId xmlns:a16="http://schemas.microsoft.com/office/drawing/2014/main" id="{00000000-0008-0000-0A00-000035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2" name="AutoShape 1">
          <a:extLst>
            <a:ext uri="{FF2B5EF4-FFF2-40B4-BE49-F238E27FC236}">
              <a16:creationId xmlns:a16="http://schemas.microsoft.com/office/drawing/2014/main" id="{00000000-0008-0000-0A00-000036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3" name="AutoShape 1">
          <a:extLst>
            <a:ext uri="{FF2B5EF4-FFF2-40B4-BE49-F238E27FC236}">
              <a16:creationId xmlns:a16="http://schemas.microsoft.com/office/drawing/2014/main" id="{00000000-0008-0000-0A00-000037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4" name="AutoShape 1">
          <a:extLst>
            <a:ext uri="{FF2B5EF4-FFF2-40B4-BE49-F238E27FC236}">
              <a16:creationId xmlns:a16="http://schemas.microsoft.com/office/drawing/2014/main" id="{00000000-0008-0000-0A00-000038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5" name="AutoShape 1">
          <a:extLst>
            <a:ext uri="{FF2B5EF4-FFF2-40B4-BE49-F238E27FC236}">
              <a16:creationId xmlns:a16="http://schemas.microsoft.com/office/drawing/2014/main" id="{00000000-0008-0000-0A00-000039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6" name="AutoShape 1">
          <a:extLst>
            <a:ext uri="{FF2B5EF4-FFF2-40B4-BE49-F238E27FC236}">
              <a16:creationId xmlns:a16="http://schemas.microsoft.com/office/drawing/2014/main" id="{00000000-0008-0000-0A00-00003A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7" name="AutoShape 1">
          <a:extLst>
            <a:ext uri="{FF2B5EF4-FFF2-40B4-BE49-F238E27FC236}">
              <a16:creationId xmlns:a16="http://schemas.microsoft.com/office/drawing/2014/main" id="{00000000-0008-0000-0A00-00003B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8" name="AutoShape 1">
          <a:extLst>
            <a:ext uri="{FF2B5EF4-FFF2-40B4-BE49-F238E27FC236}">
              <a16:creationId xmlns:a16="http://schemas.microsoft.com/office/drawing/2014/main" id="{00000000-0008-0000-0A00-00003C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09" name="AutoShape 1">
          <a:extLst>
            <a:ext uri="{FF2B5EF4-FFF2-40B4-BE49-F238E27FC236}">
              <a16:creationId xmlns:a16="http://schemas.microsoft.com/office/drawing/2014/main" id="{00000000-0008-0000-0A00-00003D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0" name="AutoShape 1">
          <a:extLst>
            <a:ext uri="{FF2B5EF4-FFF2-40B4-BE49-F238E27FC236}">
              <a16:creationId xmlns:a16="http://schemas.microsoft.com/office/drawing/2014/main" id="{00000000-0008-0000-0A00-00003E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1" name="AutoShape 1">
          <a:extLst>
            <a:ext uri="{FF2B5EF4-FFF2-40B4-BE49-F238E27FC236}">
              <a16:creationId xmlns:a16="http://schemas.microsoft.com/office/drawing/2014/main" id="{00000000-0008-0000-0A00-00003F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2" name="AutoShape 1">
          <a:extLst>
            <a:ext uri="{FF2B5EF4-FFF2-40B4-BE49-F238E27FC236}">
              <a16:creationId xmlns:a16="http://schemas.microsoft.com/office/drawing/2014/main" id="{00000000-0008-0000-0A00-000040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3" name="AutoShape 1">
          <a:extLst>
            <a:ext uri="{FF2B5EF4-FFF2-40B4-BE49-F238E27FC236}">
              <a16:creationId xmlns:a16="http://schemas.microsoft.com/office/drawing/2014/main" id="{00000000-0008-0000-0A00-00004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4" name="AutoShape 1">
          <a:extLst>
            <a:ext uri="{FF2B5EF4-FFF2-40B4-BE49-F238E27FC236}">
              <a16:creationId xmlns:a16="http://schemas.microsoft.com/office/drawing/2014/main" id="{00000000-0008-0000-0A00-00004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5" name="AutoShape 1">
          <a:extLst>
            <a:ext uri="{FF2B5EF4-FFF2-40B4-BE49-F238E27FC236}">
              <a16:creationId xmlns:a16="http://schemas.microsoft.com/office/drawing/2014/main" id="{00000000-0008-0000-0A00-00004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6" name="AutoShape 1">
          <a:extLst>
            <a:ext uri="{FF2B5EF4-FFF2-40B4-BE49-F238E27FC236}">
              <a16:creationId xmlns:a16="http://schemas.microsoft.com/office/drawing/2014/main" id="{00000000-0008-0000-0A00-00004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7" name="AutoShape 1">
          <a:extLst>
            <a:ext uri="{FF2B5EF4-FFF2-40B4-BE49-F238E27FC236}">
              <a16:creationId xmlns:a16="http://schemas.microsoft.com/office/drawing/2014/main" id="{00000000-0008-0000-0A00-000045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8" name="AutoShape 1">
          <a:extLst>
            <a:ext uri="{FF2B5EF4-FFF2-40B4-BE49-F238E27FC236}">
              <a16:creationId xmlns:a16="http://schemas.microsoft.com/office/drawing/2014/main" id="{00000000-0008-0000-0A00-000046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19" name="AutoShape 1">
          <a:extLst>
            <a:ext uri="{FF2B5EF4-FFF2-40B4-BE49-F238E27FC236}">
              <a16:creationId xmlns:a16="http://schemas.microsoft.com/office/drawing/2014/main" id="{00000000-0008-0000-0A00-000047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0" name="AutoShape 1">
          <a:extLst>
            <a:ext uri="{FF2B5EF4-FFF2-40B4-BE49-F238E27FC236}">
              <a16:creationId xmlns:a16="http://schemas.microsoft.com/office/drawing/2014/main" id="{00000000-0008-0000-0A00-000048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1" name="AutoShape 1">
          <a:extLst>
            <a:ext uri="{FF2B5EF4-FFF2-40B4-BE49-F238E27FC236}">
              <a16:creationId xmlns:a16="http://schemas.microsoft.com/office/drawing/2014/main" id="{00000000-0008-0000-0A00-000049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2" name="AutoShape 1">
          <a:extLst>
            <a:ext uri="{FF2B5EF4-FFF2-40B4-BE49-F238E27FC236}">
              <a16:creationId xmlns:a16="http://schemas.microsoft.com/office/drawing/2014/main" id="{00000000-0008-0000-0A00-00004A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3" name="AutoShape 1">
          <a:extLst>
            <a:ext uri="{FF2B5EF4-FFF2-40B4-BE49-F238E27FC236}">
              <a16:creationId xmlns:a16="http://schemas.microsoft.com/office/drawing/2014/main" id="{00000000-0008-0000-0A00-00004B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4" name="AutoShape 1">
          <a:extLst>
            <a:ext uri="{FF2B5EF4-FFF2-40B4-BE49-F238E27FC236}">
              <a16:creationId xmlns:a16="http://schemas.microsoft.com/office/drawing/2014/main" id="{00000000-0008-0000-0A00-00004C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125" name="AutoShape 1">
          <a:extLst>
            <a:ext uri="{FF2B5EF4-FFF2-40B4-BE49-F238E27FC236}">
              <a16:creationId xmlns:a16="http://schemas.microsoft.com/office/drawing/2014/main" id="{00000000-0008-0000-0A00-00004D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6" name="AutoShape 1">
          <a:extLst>
            <a:ext uri="{FF2B5EF4-FFF2-40B4-BE49-F238E27FC236}">
              <a16:creationId xmlns:a16="http://schemas.microsoft.com/office/drawing/2014/main" id="{00000000-0008-0000-0A00-00004E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7" name="AutoShape 1">
          <a:extLst>
            <a:ext uri="{FF2B5EF4-FFF2-40B4-BE49-F238E27FC236}">
              <a16:creationId xmlns:a16="http://schemas.microsoft.com/office/drawing/2014/main" id="{00000000-0008-0000-0A00-00004F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8" name="AutoShape 1">
          <a:extLst>
            <a:ext uri="{FF2B5EF4-FFF2-40B4-BE49-F238E27FC236}">
              <a16:creationId xmlns:a16="http://schemas.microsoft.com/office/drawing/2014/main" id="{00000000-0008-0000-0A00-000050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29" name="AutoShape 1">
          <a:extLst>
            <a:ext uri="{FF2B5EF4-FFF2-40B4-BE49-F238E27FC236}">
              <a16:creationId xmlns:a16="http://schemas.microsoft.com/office/drawing/2014/main" id="{00000000-0008-0000-0A00-000051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0" name="AutoShape 1">
          <a:extLst>
            <a:ext uri="{FF2B5EF4-FFF2-40B4-BE49-F238E27FC236}">
              <a16:creationId xmlns:a16="http://schemas.microsoft.com/office/drawing/2014/main" id="{00000000-0008-0000-0A00-000052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1" name="AutoShape 1">
          <a:extLst>
            <a:ext uri="{FF2B5EF4-FFF2-40B4-BE49-F238E27FC236}">
              <a16:creationId xmlns:a16="http://schemas.microsoft.com/office/drawing/2014/main" id="{00000000-0008-0000-0A00-000053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2" name="AutoShape 1">
          <a:extLst>
            <a:ext uri="{FF2B5EF4-FFF2-40B4-BE49-F238E27FC236}">
              <a16:creationId xmlns:a16="http://schemas.microsoft.com/office/drawing/2014/main" id="{00000000-0008-0000-0A00-000054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3" name="AutoShape 1">
          <a:extLst>
            <a:ext uri="{FF2B5EF4-FFF2-40B4-BE49-F238E27FC236}">
              <a16:creationId xmlns:a16="http://schemas.microsoft.com/office/drawing/2014/main" id="{00000000-0008-0000-0A00-000055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4" name="AutoShape 1">
          <a:extLst>
            <a:ext uri="{FF2B5EF4-FFF2-40B4-BE49-F238E27FC236}">
              <a16:creationId xmlns:a16="http://schemas.microsoft.com/office/drawing/2014/main" id="{00000000-0008-0000-0A00-000056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5" name="AutoShape 1">
          <a:extLst>
            <a:ext uri="{FF2B5EF4-FFF2-40B4-BE49-F238E27FC236}">
              <a16:creationId xmlns:a16="http://schemas.microsoft.com/office/drawing/2014/main" id="{00000000-0008-0000-0A00-000057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6" name="AutoShape 1">
          <a:extLst>
            <a:ext uri="{FF2B5EF4-FFF2-40B4-BE49-F238E27FC236}">
              <a16:creationId xmlns:a16="http://schemas.microsoft.com/office/drawing/2014/main" id="{00000000-0008-0000-0A00-000058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7" name="AutoShape 1">
          <a:extLst>
            <a:ext uri="{FF2B5EF4-FFF2-40B4-BE49-F238E27FC236}">
              <a16:creationId xmlns:a16="http://schemas.microsoft.com/office/drawing/2014/main" id="{00000000-0008-0000-0A00-000059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8" name="AutoShape 1">
          <a:extLst>
            <a:ext uri="{FF2B5EF4-FFF2-40B4-BE49-F238E27FC236}">
              <a16:creationId xmlns:a16="http://schemas.microsoft.com/office/drawing/2014/main" id="{00000000-0008-0000-0A00-00005A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39" name="AutoShape 1">
          <a:extLst>
            <a:ext uri="{FF2B5EF4-FFF2-40B4-BE49-F238E27FC236}">
              <a16:creationId xmlns:a16="http://schemas.microsoft.com/office/drawing/2014/main" id="{00000000-0008-0000-0A00-00005B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0" name="AutoShape 1">
          <a:extLst>
            <a:ext uri="{FF2B5EF4-FFF2-40B4-BE49-F238E27FC236}">
              <a16:creationId xmlns:a16="http://schemas.microsoft.com/office/drawing/2014/main" id="{00000000-0008-0000-0A00-00005C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1" name="AutoShape 1">
          <a:extLst>
            <a:ext uri="{FF2B5EF4-FFF2-40B4-BE49-F238E27FC236}">
              <a16:creationId xmlns:a16="http://schemas.microsoft.com/office/drawing/2014/main" id="{00000000-0008-0000-0A00-00005D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2" name="AutoShape 1">
          <a:extLst>
            <a:ext uri="{FF2B5EF4-FFF2-40B4-BE49-F238E27FC236}">
              <a16:creationId xmlns:a16="http://schemas.microsoft.com/office/drawing/2014/main" id="{00000000-0008-0000-0A00-00005E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3" name="AutoShape 1">
          <a:extLst>
            <a:ext uri="{FF2B5EF4-FFF2-40B4-BE49-F238E27FC236}">
              <a16:creationId xmlns:a16="http://schemas.microsoft.com/office/drawing/2014/main" id="{00000000-0008-0000-0A00-00005F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4" name="AutoShape 1">
          <a:extLst>
            <a:ext uri="{FF2B5EF4-FFF2-40B4-BE49-F238E27FC236}">
              <a16:creationId xmlns:a16="http://schemas.microsoft.com/office/drawing/2014/main" id="{00000000-0008-0000-0A00-000060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5" name="AutoShape 1">
          <a:extLst>
            <a:ext uri="{FF2B5EF4-FFF2-40B4-BE49-F238E27FC236}">
              <a16:creationId xmlns:a16="http://schemas.microsoft.com/office/drawing/2014/main" id="{00000000-0008-0000-0A00-000061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6" name="AutoShape 1">
          <a:extLst>
            <a:ext uri="{FF2B5EF4-FFF2-40B4-BE49-F238E27FC236}">
              <a16:creationId xmlns:a16="http://schemas.microsoft.com/office/drawing/2014/main" id="{00000000-0008-0000-0A00-000062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7" name="AutoShape 1">
          <a:extLst>
            <a:ext uri="{FF2B5EF4-FFF2-40B4-BE49-F238E27FC236}">
              <a16:creationId xmlns:a16="http://schemas.microsoft.com/office/drawing/2014/main" id="{00000000-0008-0000-0A00-000063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8" name="AutoShape 1">
          <a:extLst>
            <a:ext uri="{FF2B5EF4-FFF2-40B4-BE49-F238E27FC236}">
              <a16:creationId xmlns:a16="http://schemas.microsoft.com/office/drawing/2014/main" id="{00000000-0008-0000-0A00-000064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49" name="AutoShape 1">
          <a:extLst>
            <a:ext uri="{FF2B5EF4-FFF2-40B4-BE49-F238E27FC236}">
              <a16:creationId xmlns:a16="http://schemas.microsoft.com/office/drawing/2014/main" id="{00000000-0008-0000-0A00-000065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0" name="AutoShape 1">
          <a:extLst>
            <a:ext uri="{FF2B5EF4-FFF2-40B4-BE49-F238E27FC236}">
              <a16:creationId xmlns:a16="http://schemas.microsoft.com/office/drawing/2014/main" id="{00000000-0008-0000-0A00-000066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1" name="AutoShape 1">
          <a:extLst>
            <a:ext uri="{FF2B5EF4-FFF2-40B4-BE49-F238E27FC236}">
              <a16:creationId xmlns:a16="http://schemas.microsoft.com/office/drawing/2014/main" id="{00000000-0008-0000-0A00-000067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2" name="AutoShape 1">
          <a:extLst>
            <a:ext uri="{FF2B5EF4-FFF2-40B4-BE49-F238E27FC236}">
              <a16:creationId xmlns:a16="http://schemas.microsoft.com/office/drawing/2014/main" id="{00000000-0008-0000-0A00-000068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3" name="AutoShape 1">
          <a:extLst>
            <a:ext uri="{FF2B5EF4-FFF2-40B4-BE49-F238E27FC236}">
              <a16:creationId xmlns:a16="http://schemas.microsoft.com/office/drawing/2014/main" id="{00000000-0008-0000-0A00-000069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4" name="AutoShape 1">
          <a:extLst>
            <a:ext uri="{FF2B5EF4-FFF2-40B4-BE49-F238E27FC236}">
              <a16:creationId xmlns:a16="http://schemas.microsoft.com/office/drawing/2014/main" id="{00000000-0008-0000-0A00-00006A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155" name="AutoShape 1">
          <a:extLst>
            <a:ext uri="{FF2B5EF4-FFF2-40B4-BE49-F238E27FC236}">
              <a16:creationId xmlns:a16="http://schemas.microsoft.com/office/drawing/2014/main" id="{00000000-0008-0000-0A00-00006B08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6" name="AutoShape 1">
          <a:extLst>
            <a:ext uri="{FF2B5EF4-FFF2-40B4-BE49-F238E27FC236}">
              <a16:creationId xmlns:a16="http://schemas.microsoft.com/office/drawing/2014/main" id="{00000000-0008-0000-0A00-00006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7" name="AutoShape 1">
          <a:extLst>
            <a:ext uri="{FF2B5EF4-FFF2-40B4-BE49-F238E27FC236}">
              <a16:creationId xmlns:a16="http://schemas.microsoft.com/office/drawing/2014/main" id="{00000000-0008-0000-0A00-00006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8" name="AutoShape 1">
          <a:extLst>
            <a:ext uri="{FF2B5EF4-FFF2-40B4-BE49-F238E27FC236}">
              <a16:creationId xmlns:a16="http://schemas.microsoft.com/office/drawing/2014/main" id="{00000000-0008-0000-0A00-00006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59" name="AutoShape 1">
          <a:extLst>
            <a:ext uri="{FF2B5EF4-FFF2-40B4-BE49-F238E27FC236}">
              <a16:creationId xmlns:a16="http://schemas.microsoft.com/office/drawing/2014/main" id="{00000000-0008-0000-0A00-00006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0" name="AutoShape 1">
          <a:extLst>
            <a:ext uri="{FF2B5EF4-FFF2-40B4-BE49-F238E27FC236}">
              <a16:creationId xmlns:a16="http://schemas.microsoft.com/office/drawing/2014/main" id="{00000000-0008-0000-0A00-00007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1" name="AutoShape 1">
          <a:extLst>
            <a:ext uri="{FF2B5EF4-FFF2-40B4-BE49-F238E27FC236}">
              <a16:creationId xmlns:a16="http://schemas.microsoft.com/office/drawing/2014/main" id="{00000000-0008-0000-0A00-00007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2" name="AutoShape 1">
          <a:extLst>
            <a:ext uri="{FF2B5EF4-FFF2-40B4-BE49-F238E27FC236}">
              <a16:creationId xmlns:a16="http://schemas.microsoft.com/office/drawing/2014/main" id="{00000000-0008-0000-0A00-00007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3" name="AutoShape 1">
          <a:extLst>
            <a:ext uri="{FF2B5EF4-FFF2-40B4-BE49-F238E27FC236}">
              <a16:creationId xmlns:a16="http://schemas.microsoft.com/office/drawing/2014/main" id="{00000000-0008-0000-0A00-00007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4" name="AutoShape 1">
          <a:extLst>
            <a:ext uri="{FF2B5EF4-FFF2-40B4-BE49-F238E27FC236}">
              <a16:creationId xmlns:a16="http://schemas.microsoft.com/office/drawing/2014/main" id="{00000000-0008-0000-0A00-00007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5" name="AutoShape 1">
          <a:extLst>
            <a:ext uri="{FF2B5EF4-FFF2-40B4-BE49-F238E27FC236}">
              <a16:creationId xmlns:a16="http://schemas.microsoft.com/office/drawing/2014/main" id="{00000000-0008-0000-0A00-00007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6" name="AutoShape 1">
          <a:extLst>
            <a:ext uri="{FF2B5EF4-FFF2-40B4-BE49-F238E27FC236}">
              <a16:creationId xmlns:a16="http://schemas.microsoft.com/office/drawing/2014/main" id="{00000000-0008-0000-0A00-00007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7" name="AutoShape 1">
          <a:extLst>
            <a:ext uri="{FF2B5EF4-FFF2-40B4-BE49-F238E27FC236}">
              <a16:creationId xmlns:a16="http://schemas.microsoft.com/office/drawing/2014/main" id="{00000000-0008-0000-0A00-00007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8" name="AutoShape 1">
          <a:extLst>
            <a:ext uri="{FF2B5EF4-FFF2-40B4-BE49-F238E27FC236}">
              <a16:creationId xmlns:a16="http://schemas.microsoft.com/office/drawing/2014/main" id="{00000000-0008-0000-0A00-00007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69" name="AutoShape 1">
          <a:extLst>
            <a:ext uri="{FF2B5EF4-FFF2-40B4-BE49-F238E27FC236}">
              <a16:creationId xmlns:a16="http://schemas.microsoft.com/office/drawing/2014/main" id="{00000000-0008-0000-0A00-00007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0" name="AutoShape 1">
          <a:extLst>
            <a:ext uri="{FF2B5EF4-FFF2-40B4-BE49-F238E27FC236}">
              <a16:creationId xmlns:a16="http://schemas.microsoft.com/office/drawing/2014/main" id="{00000000-0008-0000-0A00-00007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1" name="AutoShape 1">
          <a:extLst>
            <a:ext uri="{FF2B5EF4-FFF2-40B4-BE49-F238E27FC236}">
              <a16:creationId xmlns:a16="http://schemas.microsoft.com/office/drawing/2014/main" id="{00000000-0008-0000-0A00-00007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2" name="AutoShape 1">
          <a:extLst>
            <a:ext uri="{FF2B5EF4-FFF2-40B4-BE49-F238E27FC236}">
              <a16:creationId xmlns:a16="http://schemas.microsoft.com/office/drawing/2014/main" id="{00000000-0008-0000-0A00-00007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3" name="AutoShape 1">
          <a:extLst>
            <a:ext uri="{FF2B5EF4-FFF2-40B4-BE49-F238E27FC236}">
              <a16:creationId xmlns:a16="http://schemas.microsoft.com/office/drawing/2014/main" id="{00000000-0008-0000-0A00-00007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4" name="AutoShape 1">
          <a:extLst>
            <a:ext uri="{FF2B5EF4-FFF2-40B4-BE49-F238E27FC236}">
              <a16:creationId xmlns:a16="http://schemas.microsoft.com/office/drawing/2014/main" id="{00000000-0008-0000-0A00-00007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5" name="AutoShape 1">
          <a:extLst>
            <a:ext uri="{FF2B5EF4-FFF2-40B4-BE49-F238E27FC236}">
              <a16:creationId xmlns:a16="http://schemas.microsoft.com/office/drawing/2014/main" id="{00000000-0008-0000-0A00-00007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6" name="AutoShape 1">
          <a:extLst>
            <a:ext uri="{FF2B5EF4-FFF2-40B4-BE49-F238E27FC236}">
              <a16:creationId xmlns:a16="http://schemas.microsoft.com/office/drawing/2014/main" id="{00000000-0008-0000-0A00-00008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7" name="AutoShape 1">
          <a:extLst>
            <a:ext uri="{FF2B5EF4-FFF2-40B4-BE49-F238E27FC236}">
              <a16:creationId xmlns:a16="http://schemas.microsoft.com/office/drawing/2014/main" id="{00000000-0008-0000-0A00-00008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8" name="AutoShape 1">
          <a:extLst>
            <a:ext uri="{FF2B5EF4-FFF2-40B4-BE49-F238E27FC236}">
              <a16:creationId xmlns:a16="http://schemas.microsoft.com/office/drawing/2014/main" id="{00000000-0008-0000-0A00-00008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79" name="AutoShape 1">
          <a:extLst>
            <a:ext uri="{FF2B5EF4-FFF2-40B4-BE49-F238E27FC236}">
              <a16:creationId xmlns:a16="http://schemas.microsoft.com/office/drawing/2014/main" id="{00000000-0008-0000-0A00-00008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0" name="AutoShape 1">
          <a:extLst>
            <a:ext uri="{FF2B5EF4-FFF2-40B4-BE49-F238E27FC236}">
              <a16:creationId xmlns:a16="http://schemas.microsoft.com/office/drawing/2014/main" id="{00000000-0008-0000-0A00-00008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1" name="AutoShape 1">
          <a:extLst>
            <a:ext uri="{FF2B5EF4-FFF2-40B4-BE49-F238E27FC236}">
              <a16:creationId xmlns:a16="http://schemas.microsoft.com/office/drawing/2014/main" id="{00000000-0008-0000-0A00-00008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2" name="AutoShape 1">
          <a:extLst>
            <a:ext uri="{FF2B5EF4-FFF2-40B4-BE49-F238E27FC236}">
              <a16:creationId xmlns:a16="http://schemas.microsoft.com/office/drawing/2014/main" id="{00000000-0008-0000-0A00-00008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3" name="AutoShape 1">
          <a:extLst>
            <a:ext uri="{FF2B5EF4-FFF2-40B4-BE49-F238E27FC236}">
              <a16:creationId xmlns:a16="http://schemas.microsoft.com/office/drawing/2014/main" id="{00000000-0008-0000-0A00-00008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4" name="AutoShape 1">
          <a:extLst>
            <a:ext uri="{FF2B5EF4-FFF2-40B4-BE49-F238E27FC236}">
              <a16:creationId xmlns:a16="http://schemas.microsoft.com/office/drawing/2014/main" id="{00000000-0008-0000-0A00-00008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5" name="AutoShape 1">
          <a:extLst>
            <a:ext uri="{FF2B5EF4-FFF2-40B4-BE49-F238E27FC236}">
              <a16:creationId xmlns:a16="http://schemas.microsoft.com/office/drawing/2014/main" id="{00000000-0008-0000-0A00-00008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6" name="AutoShape 1">
          <a:extLst>
            <a:ext uri="{FF2B5EF4-FFF2-40B4-BE49-F238E27FC236}">
              <a16:creationId xmlns:a16="http://schemas.microsoft.com/office/drawing/2014/main" id="{00000000-0008-0000-0A00-00008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7" name="AutoShape 1">
          <a:extLst>
            <a:ext uri="{FF2B5EF4-FFF2-40B4-BE49-F238E27FC236}">
              <a16:creationId xmlns:a16="http://schemas.microsoft.com/office/drawing/2014/main" id="{00000000-0008-0000-0A00-00008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8" name="AutoShape 1">
          <a:extLst>
            <a:ext uri="{FF2B5EF4-FFF2-40B4-BE49-F238E27FC236}">
              <a16:creationId xmlns:a16="http://schemas.microsoft.com/office/drawing/2014/main" id="{00000000-0008-0000-0A00-00008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89" name="AutoShape 1">
          <a:extLst>
            <a:ext uri="{FF2B5EF4-FFF2-40B4-BE49-F238E27FC236}">
              <a16:creationId xmlns:a16="http://schemas.microsoft.com/office/drawing/2014/main" id="{00000000-0008-0000-0A00-00008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0" name="AutoShape 1">
          <a:extLst>
            <a:ext uri="{FF2B5EF4-FFF2-40B4-BE49-F238E27FC236}">
              <a16:creationId xmlns:a16="http://schemas.microsoft.com/office/drawing/2014/main" id="{00000000-0008-0000-0A00-00008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1" name="AutoShape 1">
          <a:extLst>
            <a:ext uri="{FF2B5EF4-FFF2-40B4-BE49-F238E27FC236}">
              <a16:creationId xmlns:a16="http://schemas.microsoft.com/office/drawing/2014/main" id="{00000000-0008-0000-0A00-00008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2" name="AutoShape 1">
          <a:extLst>
            <a:ext uri="{FF2B5EF4-FFF2-40B4-BE49-F238E27FC236}">
              <a16:creationId xmlns:a16="http://schemas.microsoft.com/office/drawing/2014/main" id="{00000000-0008-0000-0A00-00009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3" name="AutoShape 1">
          <a:extLst>
            <a:ext uri="{FF2B5EF4-FFF2-40B4-BE49-F238E27FC236}">
              <a16:creationId xmlns:a16="http://schemas.microsoft.com/office/drawing/2014/main" id="{00000000-0008-0000-0A00-00009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4" name="AutoShape 1">
          <a:extLst>
            <a:ext uri="{FF2B5EF4-FFF2-40B4-BE49-F238E27FC236}">
              <a16:creationId xmlns:a16="http://schemas.microsoft.com/office/drawing/2014/main" id="{00000000-0008-0000-0A00-00009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5" name="AutoShape 1">
          <a:extLst>
            <a:ext uri="{FF2B5EF4-FFF2-40B4-BE49-F238E27FC236}">
              <a16:creationId xmlns:a16="http://schemas.microsoft.com/office/drawing/2014/main" id="{00000000-0008-0000-0A00-00009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6" name="AutoShape 1">
          <a:extLst>
            <a:ext uri="{FF2B5EF4-FFF2-40B4-BE49-F238E27FC236}">
              <a16:creationId xmlns:a16="http://schemas.microsoft.com/office/drawing/2014/main" id="{00000000-0008-0000-0A00-00009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7" name="AutoShape 1">
          <a:extLst>
            <a:ext uri="{FF2B5EF4-FFF2-40B4-BE49-F238E27FC236}">
              <a16:creationId xmlns:a16="http://schemas.microsoft.com/office/drawing/2014/main" id="{00000000-0008-0000-0A00-00009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8" name="AutoShape 1">
          <a:extLst>
            <a:ext uri="{FF2B5EF4-FFF2-40B4-BE49-F238E27FC236}">
              <a16:creationId xmlns:a16="http://schemas.microsoft.com/office/drawing/2014/main" id="{00000000-0008-0000-0A00-00009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199" name="AutoShape 1">
          <a:extLst>
            <a:ext uri="{FF2B5EF4-FFF2-40B4-BE49-F238E27FC236}">
              <a16:creationId xmlns:a16="http://schemas.microsoft.com/office/drawing/2014/main" id="{00000000-0008-0000-0A00-00009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0" name="AutoShape 1">
          <a:extLst>
            <a:ext uri="{FF2B5EF4-FFF2-40B4-BE49-F238E27FC236}">
              <a16:creationId xmlns:a16="http://schemas.microsoft.com/office/drawing/2014/main" id="{00000000-0008-0000-0A00-00009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1" name="AutoShape 1">
          <a:extLst>
            <a:ext uri="{FF2B5EF4-FFF2-40B4-BE49-F238E27FC236}">
              <a16:creationId xmlns:a16="http://schemas.microsoft.com/office/drawing/2014/main" id="{00000000-0008-0000-0A00-00009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2" name="AutoShape 1">
          <a:extLst>
            <a:ext uri="{FF2B5EF4-FFF2-40B4-BE49-F238E27FC236}">
              <a16:creationId xmlns:a16="http://schemas.microsoft.com/office/drawing/2014/main" id="{00000000-0008-0000-0A00-00009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3" name="AutoShape 1">
          <a:extLst>
            <a:ext uri="{FF2B5EF4-FFF2-40B4-BE49-F238E27FC236}">
              <a16:creationId xmlns:a16="http://schemas.microsoft.com/office/drawing/2014/main" id="{00000000-0008-0000-0A00-00009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4" name="AutoShape 1">
          <a:extLst>
            <a:ext uri="{FF2B5EF4-FFF2-40B4-BE49-F238E27FC236}">
              <a16:creationId xmlns:a16="http://schemas.microsoft.com/office/drawing/2014/main" id="{00000000-0008-0000-0A00-00009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5" name="AutoShape 1">
          <a:extLst>
            <a:ext uri="{FF2B5EF4-FFF2-40B4-BE49-F238E27FC236}">
              <a16:creationId xmlns:a16="http://schemas.microsoft.com/office/drawing/2014/main" id="{00000000-0008-0000-0A00-00009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6" name="AutoShape 1">
          <a:extLst>
            <a:ext uri="{FF2B5EF4-FFF2-40B4-BE49-F238E27FC236}">
              <a16:creationId xmlns:a16="http://schemas.microsoft.com/office/drawing/2014/main" id="{00000000-0008-0000-0A00-00009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7" name="AutoShape 1">
          <a:extLst>
            <a:ext uri="{FF2B5EF4-FFF2-40B4-BE49-F238E27FC236}">
              <a16:creationId xmlns:a16="http://schemas.microsoft.com/office/drawing/2014/main" id="{00000000-0008-0000-0A00-00009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8" name="AutoShape 1">
          <a:extLst>
            <a:ext uri="{FF2B5EF4-FFF2-40B4-BE49-F238E27FC236}">
              <a16:creationId xmlns:a16="http://schemas.microsoft.com/office/drawing/2014/main" id="{00000000-0008-0000-0A00-0000A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09" name="AutoShape 1">
          <a:extLst>
            <a:ext uri="{FF2B5EF4-FFF2-40B4-BE49-F238E27FC236}">
              <a16:creationId xmlns:a16="http://schemas.microsoft.com/office/drawing/2014/main" id="{00000000-0008-0000-0A00-0000A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0" name="AutoShape 1">
          <a:extLst>
            <a:ext uri="{FF2B5EF4-FFF2-40B4-BE49-F238E27FC236}">
              <a16:creationId xmlns:a16="http://schemas.microsoft.com/office/drawing/2014/main" id="{00000000-0008-0000-0A00-0000A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1" name="AutoShape 1">
          <a:extLst>
            <a:ext uri="{FF2B5EF4-FFF2-40B4-BE49-F238E27FC236}">
              <a16:creationId xmlns:a16="http://schemas.microsoft.com/office/drawing/2014/main" id="{00000000-0008-0000-0A00-0000A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2" name="AutoShape 1">
          <a:extLst>
            <a:ext uri="{FF2B5EF4-FFF2-40B4-BE49-F238E27FC236}">
              <a16:creationId xmlns:a16="http://schemas.microsoft.com/office/drawing/2014/main" id="{00000000-0008-0000-0A00-0000A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3" name="AutoShape 1">
          <a:extLst>
            <a:ext uri="{FF2B5EF4-FFF2-40B4-BE49-F238E27FC236}">
              <a16:creationId xmlns:a16="http://schemas.microsoft.com/office/drawing/2014/main" id="{00000000-0008-0000-0A00-0000A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4" name="AutoShape 1">
          <a:extLst>
            <a:ext uri="{FF2B5EF4-FFF2-40B4-BE49-F238E27FC236}">
              <a16:creationId xmlns:a16="http://schemas.microsoft.com/office/drawing/2014/main" id="{00000000-0008-0000-0A00-0000A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5" name="AutoShape 1">
          <a:extLst>
            <a:ext uri="{FF2B5EF4-FFF2-40B4-BE49-F238E27FC236}">
              <a16:creationId xmlns:a16="http://schemas.microsoft.com/office/drawing/2014/main" id="{00000000-0008-0000-0A00-0000A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6" name="AutoShape 1">
          <a:extLst>
            <a:ext uri="{FF2B5EF4-FFF2-40B4-BE49-F238E27FC236}">
              <a16:creationId xmlns:a16="http://schemas.microsoft.com/office/drawing/2014/main" id="{00000000-0008-0000-0A00-0000A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7" name="AutoShape 1">
          <a:extLst>
            <a:ext uri="{FF2B5EF4-FFF2-40B4-BE49-F238E27FC236}">
              <a16:creationId xmlns:a16="http://schemas.microsoft.com/office/drawing/2014/main" id="{00000000-0008-0000-0A00-0000A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8" name="AutoShape 1">
          <a:extLst>
            <a:ext uri="{FF2B5EF4-FFF2-40B4-BE49-F238E27FC236}">
              <a16:creationId xmlns:a16="http://schemas.microsoft.com/office/drawing/2014/main" id="{00000000-0008-0000-0A00-0000A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19" name="AutoShape 1">
          <a:extLst>
            <a:ext uri="{FF2B5EF4-FFF2-40B4-BE49-F238E27FC236}">
              <a16:creationId xmlns:a16="http://schemas.microsoft.com/office/drawing/2014/main" id="{00000000-0008-0000-0A00-0000A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0" name="AutoShape 1">
          <a:extLst>
            <a:ext uri="{FF2B5EF4-FFF2-40B4-BE49-F238E27FC236}">
              <a16:creationId xmlns:a16="http://schemas.microsoft.com/office/drawing/2014/main" id="{00000000-0008-0000-0A00-0000A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1" name="AutoShape 1">
          <a:extLst>
            <a:ext uri="{FF2B5EF4-FFF2-40B4-BE49-F238E27FC236}">
              <a16:creationId xmlns:a16="http://schemas.microsoft.com/office/drawing/2014/main" id="{00000000-0008-0000-0A00-0000A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2" name="AutoShape 1">
          <a:extLst>
            <a:ext uri="{FF2B5EF4-FFF2-40B4-BE49-F238E27FC236}">
              <a16:creationId xmlns:a16="http://schemas.microsoft.com/office/drawing/2014/main" id="{00000000-0008-0000-0A00-0000A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3" name="AutoShape 1">
          <a:extLst>
            <a:ext uri="{FF2B5EF4-FFF2-40B4-BE49-F238E27FC236}">
              <a16:creationId xmlns:a16="http://schemas.microsoft.com/office/drawing/2014/main" id="{00000000-0008-0000-0A00-0000A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4" name="AutoShape 1">
          <a:extLst>
            <a:ext uri="{FF2B5EF4-FFF2-40B4-BE49-F238E27FC236}">
              <a16:creationId xmlns:a16="http://schemas.microsoft.com/office/drawing/2014/main" id="{00000000-0008-0000-0A00-0000B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5" name="AutoShape 1">
          <a:extLst>
            <a:ext uri="{FF2B5EF4-FFF2-40B4-BE49-F238E27FC236}">
              <a16:creationId xmlns:a16="http://schemas.microsoft.com/office/drawing/2014/main" id="{00000000-0008-0000-0A00-0000B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6" name="AutoShape 1">
          <a:extLst>
            <a:ext uri="{FF2B5EF4-FFF2-40B4-BE49-F238E27FC236}">
              <a16:creationId xmlns:a16="http://schemas.microsoft.com/office/drawing/2014/main" id="{00000000-0008-0000-0A00-0000B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7" name="AutoShape 1">
          <a:extLst>
            <a:ext uri="{FF2B5EF4-FFF2-40B4-BE49-F238E27FC236}">
              <a16:creationId xmlns:a16="http://schemas.microsoft.com/office/drawing/2014/main" id="{00000000-0008-0000-0A00-0000B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8" name="AutoShape 1">
          <a:extLst>
            <a:ext uri="{FF2B5EF4-FFF2-40B4-BE49-F238E27FC236}">
              <a16:creationId xmlns:a16="http://schemas.microsoft.com/office/drawing/2014/main" id="{00000000-0008-0000-0A00-0000B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29" name="AutoShape 1">
          <a:extLst>
            <a:ext uri="{FF2B5EF4-FFF2-40B4-BE49-F238E27FC236}">
              <a16:creationId xmlns:a16="http://schemas.microsoft.com/office/drawing/2014/main" id="{00000000-0008-0000-0A00-0000B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0" name="AutoShape 1">
          <a:extLst>
            <a:ext uri="{FF2B5EF4-FFF2-40B4-BE49-F238E27FC236}">
              <a16:creationId xmlns:a16="http://schemas.microsoft.com/office/drawing/2014/main" id="{00000000-0008-0000-0A00-0000B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1" name="AutoShape 1">
          <a:extLst>
            <a:ext uri="{FF2B5EF4-FFF2-40B4-BE49-F238E27FC236}">
              <a16:creationId xmlns:a16="http://schemas.microsoft.com/office/drawing/2014/main" id="{00000000-0008-0000-0A00-0000B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2" name="AutoShape 1">
          <a:extLst>
            <a:ext uri="{FF2B5EF4-FFF2-40B4-BE49-F238E27FC236}">
              <a16:creationId xmlns:a16="http://schemas.microsoft.com/office/drawing/2014/main" id="{00000000-0008-0000-0A00-0000B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3" name="AutoShape 1">
          <a:extLst>
            <a:ext uri="{FF2B5EF4-FFF2-40B4-BE49-F238E27FC236}">
              <a16:creationId xmlns:a16="http://schemas.microsoft.com/office/drawing/2014/main" id="{00000000-0008-0000-0A00-0000B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4" name="AutoShape 1">
          <a:extLst>
            <a:ext uri="{FF2B5EF4-FFF2-40B4-BE49-F238E27FC236}">
              <a16:creationId xmlns:a16="http://schemas.microsoft.com/office/drawing/2014/main" id="{00000000-0008-0000-0A00-0000B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5" name="AutoShape 1">
          <a:extLst>
            <a:ext uri="{FF2B5EF4-FFF2-40B4-BE49-F238E27FC236}">
              <a16:creationId xmlns:a16="http://schemas.microsoft.com/office/drawing/2014/main" id="{00000000-0008-0000-0A00-0000B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6" name="AutoShape 1">
          <a:extLst>
            <a:ext uri="{FF2B5EF4-FFF2-40B4-BE49-F238E27FC236}">
              <a16:creationId xmlns:a16="http://schemas.microsoft.com/office/drawing/2014/main" id="{00000000-0008-0000-0A00-0000B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7" name="AutoShape 1">
          <a:extLst>
            <a:ext uri="{FF2B5EF4-FFF2-40B4-BE49-F238E27FC236}">
              <a16:creationId xmlns:a16="http://schemas.microsoft.com/office/drawing/2014/main" id="{00000000-0008-0000-0A00-0000B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8" name="AutoShape 1">
          <a:extLst>
            <a:ext uri="{FF2B5EF4-FFF2-40B4-BE49-F238E27FC236}">
              <a16:creationId xmlns:a16="http://schemas.microsoft.com/office/drawing/2014/main" id="{00000000-0008-0000-0A00-0000B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39" name="AutoShape 1">
          <a:extLst>
            <a:ext uri="{FF2B5EF4-FFF2-40B4-BE49-F238E27FC236}">
              <a16:creationId xmlns:a16="http://schemas.microsoft.com/office/drawing/2014/main" id="{00000000-0008-0000-0A00-0000B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0" name="AutoShape 1">
          <a:extLst>
            <a:ext uri="{FF2B5EF4-FFF2-40B4-BE49-F238E27FC236}">
              <a16:creationId xmlns:a16="http://schemas.microsoft.com/office/drawing/2014/main" id="{00000000-0008-0000-0A00-0000C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1" name="AutoShape 1">
          <a:extLst>
            <a:ext uri="{FF2B5EF4-FFF2-40B4-BE49-F238E27FC236}">
              <a16:creationId xmlns:a16="http://schemas.microsoft.com/office/drawing/2014/main" id="{00000000-0008-0000-0A00-0000C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2" name="AutoShape 1">
          <a:extLst>
            <a:ext uri="{FF2B5EF4-FFF2-40B4-BE49-F238E27FC236}">
              <a16:creationId xmlns:a16="http://schemas.microsoft.com/office/drawing/2014/main" id="{00000000-0008-0000-0A00-0000C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3" name="AutoShape 1">
          <a:extLst>
            <a:ext uri="{FF2B5EF4-FFF2-40B4-BE49-F238E27FC236}">
              <a16:creationId xmlns:a16="http://schemas.microsoft.com/office/drawing/2014/main" id="{00000000-0008-0000-0A00-0000C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4" name="AutoShape 1">
          <a:extLst>
            <a:ext uri="{FF2B5EF4-FFF2-40B4-BE49-F238E27FC236}">
              <a16:creationId xmlns:a16="http://schemas.microsoft.com/office/drawing/2014/main" id="{00000000-0008-0000-0A00-0000C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5" name="AutoShape 1">
          <a:extLst>
            <a:ext uri="{FF2B5EF4-FFF2-40B4-BE49-F238E27FC236}">
              <a16:creationId xmlns:a16="http://schemas.microsoft.com/office/drawing/2014/main" id="{00000000-0008-0000-0A00-0000C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6" name="AutoShape 1">
          <a:extLst>
            <a:ext uri="{FF2B5EF4-FFF2-40B4-BE49-F238E27FC236}">
              <a16:creationId xmlns:a16="http://schemas.microsoft.com/office/drawing/2014/main" id="{00000000-0008-0000-0A00-0000C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7" name="AutoShape 1">
          <a:extLst>
            <a:ext uri="{FF2B5EF4-FFF2-40B4-BE49-F238E27FC236}">
              <a16:creationId xmlns:a16="http://schemas.microsoft.com/office/drawing/2014/main" id="{00000000-0008-0000-0A00-0000C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8" name="AutoShape 1">
          <a:extLst>
            <a:ext uri="{FF2B5EF4-FFF2-40B4-BE49-F238E27FC236}">
              <a16:creationId xmlns:a16="http://schemas.microsoft.com/office/drawing/2014/main" id="{00000000-0008-0000-0A00-0000C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49" name="AutoShape 1">
          <a:extLst>
            <a:ext uri="{FF2B5EF4-FFF2-40B4-BE49-F238E27FC236}">
              <a16:creationId xmlns:a16="http://schemas.microsoft.com/office/drawing/2014/main" id="{00000000-0008-0000-0A00-0000C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0" name="AutoShape 1">
          <a:extLst>
            <a:ext uri="{FF2B5EF4-FFF2-40B4-BE49-F238E27FC236}">
              <a16:creationId xmlns:a16="http://schemas.microsoft.com/office/drawing/2014/main" id="{00000000-0008-0000-0A00-0000C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1" name="AutoShape 1">
          <a:extLst>
            <a:ext uri="{FF2B5EF4-FFF2-40B4-BE49-F238E27FC236}">
              <a16:creationId xmlns:a16="http://schemas.microsoft.com/office/drawing/2014/main" id="{00000000-0008-0000-0A00-0000C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2" name="AutoShape 1">
          <a:extLst>
            <a:ext uri="{FF2B5EF4-FFF2-40B4-BE49-F238E27FC236}">
              <a16:creationId xmlns:a16="http://schemas.microsoft.com/office/drawing/2014/main" id="{00000000-0008-0000-0A00-0000C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3" name="AutoShape 1">
          <a:extLst>
            <a:ext uri="{FF2B5EF4-FFF2-40B4-BE49-F238E27FC236}">
              <a16:creationId xmlns:a16="http://schemas.microsoft.com/office/drawing/2014/main" id="{00000000-0008-0000-0A00-0000C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4" name="AutoShape 1">
          <a:extLst>
            <a:ext uri="{FF2B5EF4-FFF2-40B4-BE49-F238E27FC236}">
              <a16:creationId xmlns:a16="http://schemas.microsoft.com/office/drawing/2014/main" id="{00000000-0008-0000-0A00-0000C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5" name="AutoShape 1">
          <a:extLst>
            <a:ext uri="{FF2B5EF4-FFF2-40B4-BE49-F238E27FC236}">
              <a16:creationId xmlns:a16="http://schemas.microsoft.com/office/drawing/2014/main" id="{00000000-0008-0000-0A00-0000C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6" name="AutoShape 1">
          <a:extLst>
            <a:ext uri="{FF2B5EF4-FFF2-40B4-BE49-F238E27FC236}">
              <a16:creationId xmlns:a16="http://schemas.microsoft.com/office/drawing/2014/main" id="{00000000-0008-0000-0A00-0000D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7" name="AutoShape 1">
          <a:extLst>
            <a:ext uri="{FF2B5EF4-FFF2-40B4-BE49-F238E27FC236}">
              <a16:creationId xmlns:a16="http://schemas.microsoft.com/office/drawing/2014/main" id="{00000000-0008-0000-0A00-0000D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8" name="AutoShape 1">
          <a:extLst>
            <a:ext uri="{FF2B5EF4-FFF2-40B4-BE49-F238E27FC236}">
              <a16:creationId xmlns:a16="http://schemas.microsoft.com/office/drawing/2014/main" id="{00000000-0008-0000-0A00-0000D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59" name="AutoShape 1">
          <a:extLst>
            <a:ext uri="{FF2B5EF4-FFF2-40B4-BE49-F238E27FC236}">
              <a16:creationId xmlns:a16="http://schemas.microsoft.com/office/drawing/2014/main" id="{00000000-0008-0000-0A00-0000D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0" name="AutoShape 1">
          <a:extLst>
            <a:ext uri="{FF2B5EF4-FFF2-40B4-BE49-F238E27FC236}">
              <a16:creationId xmlns:a16="http://schemas.microsoft.com/office/drawing/2014/main" id="{00000000-0008-0000-0A00-0000D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1" name="AutoShape 1">
          <a:extLst>
            <a:ext uri="{FF2B5EF4-FFF2-40B4-BE49-F238E27FC236}">
              <a16:creationId xmlns:a16="http://schemas.microsoft.com/office/drawing/2014/main" id="{00000000-0008-0000-0A00-0000D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2" name="AutoShape 1">
          <a:extLst>
            <a:ext uri="{FF2B5EF4-FFF2-40B4-BE49-F238E27FC236}">
              <a16:creationId xmlns:a16="http://schemas.microsoft.com/office/drawing/2014/main" id="{00000000-0008-0000-0A00-0000D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3" name="AutoShape 1">
          <a:extLst>
            <a:ext uri="{FF2B5EF4-FFF2-40B4-BE49-F238E27FC236}">
              <a16:creationId xmlns:a16="http://schemas.microsoft.com/office/drawing/2014/main" id="{00000000-0008-0000-0A00-0000D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4" name="AutoShape 1">
          <a:extLst>
            <a:ext uri="{FF2B5EF4-FFF2-40B4-BE49-F238E27FC236}">
              <a16:creationId xmlns:a16="http://schemas.microsoft.com/office/drawing/2014/main" id="{00000000-0008-0000-0A00-0000D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5" name="AutoShape 1">
          <a:extLst>
            <a:ext uri="{FF2B5EF4-FFF2-40B4-BE49-F238E27FC236}">
              <a16:creationId xmlns:a16="http://schemas.microsoft.com/office/drawing/2014/main" id="{00000000-0008-0000-0A00-0000D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6" name="AutoShape 1">
          <a:extLst>
            <a:ext uri="{FF2B5EF4-FFF2-40B4-BE49-F238E27FC236}">
              <a16:creationId xmlns:a16="http://schemas.microsoft.com/office/drawing/2014/main" id="{00000000-0008-0000-0A00-0000D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7" name="AutoShape 1">
          <a:extLst>
            <a:ext uri="{FF2B5EF4-FFF2-40B4-BE49-F238E27FC236}">
              <a16:creationId xmlns:a16="http://schemas.microsoft.com/office/drawing/2014/main" id="{00000000-0008-0000-0A00-0000D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8" name="AutoShape 1">
          <a:extLst>
            <a:ext uri="{FF2B5EF4-FFF2-40B4-BE49-F238E27FC236}">
              <a16:creationId xmlns:a16="http://schemas.microsoft.com/office/drawing/2014/main" id="{00000000-0008-0000-0A00-0000D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69" name="AutoShape 1">
          <a:extLst>
            <a:ext uri="{FF2B5EF4-FFF2-40B4-BE49-F238E27FC236}">
              <a16:creationId xmlns:a16="http://schemas.microsoft.com/office/drawing/2014/main" id="{00000000-0008-0000-0A00-0000D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0" name="AutoShape 1">
          <a:extLst>
            <a:ext uri="{FF2B5EF4-FFF2-40B4-BE49-F238E27FC236}">
              <a16:creationId xmlns:a16="http://schemas.microsoft.com/office/drawing/2014/main" id="{00000000-0008-0000-0A00-0000D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1" name="AutoShape 1">
          <a:extLst>
            <a:ext uri="{FF2B5EF4-FFF2-40B4-BE49-F238E27FC236}">
              <a16:creationId xmlns:a16="http://schemas.microsoft.com/office/drawing/2014/main" id="{00000000-0008-0000-0A00-0000D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2" name="AutoShape 1">
          <a:extLst>
            <a:ext uri="{FF2B5EF4-FFF2-40B4-BE49-F238E27FC236}">
              <a16:creationId xmlns:a16="http://schemas.microsoft.com/office/drawing/2014/main" id="{00000000-0008-0000-0A00-0000E0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3" name="AutoShape 1">
          <a:extLst>
            <a:ext uri="{FF2B5EF4-FFF2-40B4-BE49-F238E27FC236}">
              <a16:creationId xmlns:a16="http://schemas.microsoft.com/office/drawing/2014/main" id="{00000000-0008-0000-0A00-0000E1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4" name="AutoShape 1">
          <a:extLst>
            <a:ext uri="{FF2B5EF4-FFF2-40B4-BE49-F238E27FC236}">
              <a16:creationId xmlns:a16="http://schemas.microsoft.com/office/drawing/2014/main" id="{00000000-0008-0000-0A00-0000E2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5" name="AutoShape 1">
          <a:extLst>
            <a:ext uri="{FF2B5EF4-FFF2-40B4-BE49-F238E27FC236}">
              <a16:creationId xmlns:a16="http://schemas.microsoft.com/office/drawing/2014/main" id="{00000000-0008-0000-0A00-0000E3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6" name="AutoShape 1">
          <a:extLst>
            <a:ext uri="{FF2B5EF4-FFF2-40B4-BE49-F238E27FC236}">
              <a16:creationId xmlns:a16="http://schemas.microsoft.com/office/drawing/2014/main" id="{00000000-0008-0000-0A00-0000E4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7" name="AutoShape 1">
          <a:extLst>
            <a:ext uri="{FF2B5EF4-FFF2-40B4-BE49-F238E27FC236}">
              <a16:creationId xmlns:a16="http://schemas.microsoft.com/office/drawing/2014/main" id="{00000000-0008-0000-0A00-0000E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8" name="AutoShape 1">
          <a:extLst>
            <a:ext uri="{FF2B5EF4-FFF2-40B4-BE49-F238E27FC236}">
              <a16:creationId xmlns:a16="http://schemas.microsoft.com/office/drawing/2014/main" id="{00000000-0008-0000-0A00-0000E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79" name="AutoShape 1">
          <a:extLst>
            <a:ext uri="{FF2B5EF4-FFF2-40B4-BE49-F238E27FC236}">
              <a16:creationId xmlns:a16="http://schemas.microsoft.com/office/drawing/2014/main" id="{00000000-0008-0000-0A00-0000E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80" name="AutoShape 1">
          <a:extLst>
            <a:ext uri="{FF2B5EF4-FFF2-40B4-BE49-F238E27FC236}">
              <a16:creationId xmlns:a16="http://schemas.microsoft.com/office/drawing/2014/main" id="{00000000-0008-0000-0A00-0000E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1" name="AutoShape 1">
          <a:extLst>
            <a:ext uri="{FF2B5EF4-FFF2-40B4-BE49-F238E27FC236}">
              <a16:creationId xmlns:a16="http://schemas.microsoft.com/office/drawing/2014/main" id="{00000000-0008-0000-0A00-0000E9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2" name="AutoShape 1">
          <a:extLst>
            <a:ext uri="{FF2B5EF4-FFF2-40B4-BE49-F238E27FC236}">
              <a16:creationId xmlns:a16="http://schemas.microsoft.com/office/drawing/2014/main" id="{00000000-0008-0000-0A00-0000EA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3" name="AutoShape 1">
          <a:extLst>
            <a:ext uri="{FF2B5EF4-FFF2-40B4-BE49-F238E27FC236}">
              <a16:creationId xmlns:a16="http://schemas.microsoft.com/office/drawing/2014/main" id="{00000000-0008-0000-0A00-0000EB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4" name="AutoShape 1">
          <a:extLst>
            <a:ext uri="{FF2B5EF4-FFF2-40B4-BE49-F238E27FC236}">
              <a16:creationId xmlns:a16="http://schemas.microsoft.com/office/drawing/2014/main" id="{00000000-0008-0000-0A00-0000EC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5" name="AutoShape 1">
          <a:extLst>
            <a:ext uri="{FF2B5EF4-FFF2-40B4-BE49-F238E27FC236}">
              <a16:creationId xmlns:a16="http://schemas.microsoft.com/office/drawing/2014/main" id="{00000000-0008-0000-0A00-0000ED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6" name="AutoShape 1">
          <a:extLst>
            <a:ext uri="{FF2B5EF4-FFF2-40B4-BE49-F238E27FC236}">
              <a16:creationId xmlns:a16="http://schemas.microsoft.com/office/drawing/2014/main" id="{00000000-0008-0000-0A00-0000EE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7" name="AutoShape 1">
          <a:extLst>
            <a:ext uri="{FF2B5EF4-FFF2-40B4-BE49-F238E27FC236}">
              <a16:creationId xmlns:a16="http://schemas.microsoft.com/office/drawing/2014/main" id="{00000000-0008-0000-0A00-0000EF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8" name="AutoShape 1">
          <a:extLst>
            <a:ext uri="{FF2B5EF4-FFF2-40B4-BE49-F238E27FC236}">
              <a16:creationId xmlns:a16="http://schemas.microsoft.com/office/drawing/2014/main" id="{00000000-0008-0000-0A00-0000F0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89" name="AutoShape 1">
          <a:extLst>
            <a:ext uri="{FF2B5EF4-FFF2-40B4-BE49-F238E27FC236}">
              <a16:creationId xmlns:a16="http://schemas.microsoft.com/office/drawing/2014/main" id="{00000000-0008-0000-0A00-0000F1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0" name="AutoShape 1">
          <a:extLst>
            <a:ext uri="{FF2B5EF4-FFF2-40B4-BE49-F238E27FC236}">
              <a16:creationId xmlns:a16="http://schemas.microsoft.com/office/drawing/2014/main" id="{00000000-0008-0000-0A00-0000F2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1" name="AutoShape 1">
          <a:extLst>
            <a:ext uri="{FF2B5EF4-FFF2-40B4-BE49-F238E27FC236}">
              <a16:creationId xmlns:a16="http://schemas.microsoft.com/office/drawing/2014/main" id="{00000000-0008-0000-0A00-0000F3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292" name="AutoShape 1">
          <a:extLst>
            <a:ext uri="{FF2B5EF4-FFF2-40B4-BE49-F238E27FC236}">
              <a16:creationId xmlns:a16="http://schemas.microsoft.com/office/drawing/2014/main" id="{00000000-0008-0000-0A00-0000F408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3" name="AutoShape 1">
          <a:extLst>
            <a:ext uri="{FF2B5EF4-FFF2-40B4-BE49-F238E27FC236}">
              <a16:creationId xmlns:a16="http://schemas.microsoft.com/office/drawing/2014/main" id="{00000000-0008-0000-0A00-0000F5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4" name="AutoShape 1">
          <a:extLst>
            <a:ext uri="{FF2B5EF4-FFF2-40B4-BE49-F238E27FC236}">
              <a16:creationId xmlns:a16="http://schemas.microsoft.com/office/drawing/2014/main" id="{00000000-0008-0000-0A00-0000F6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5" name="AutoShape 1">
          <a:extLst>
            <a:ext uri="{FF2B5EF4-FFF2-40B4-BE49-F238E27FC236}">
              <a16:creationId xmlns:a16="http://schemas.microsoft.com/office/drawing/2014/main" id="{00000000-0008-0000-0A00-0000F7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6" name="AutoShape 1">
          <a:extLst>
            <a:ext uri="{FF2B5EF4-FFF2-40B4-BE49-F238E27FC236}">
              <a16:creationId xmlns:a16="http://schemas.microsoft.com/office/drawing/2014/main" id="{00000000-0008-0000-0A00-0000F8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7" name="AutoShape 1">
          <a:extLst>
            <a:ext uri="{FF2B5EF4-FFF2-40B4-BE49-F238E27FC236}">
              <a16:creationId xmlns:a16="http://schemas.microsoft.com/office/drawing/2014/main" id="{00000000-0008-0000-0A00-0000F9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8" name="AutoShape 1">
          <a:extLst>
            <a:ext uri="{FF2B5EF4-FFF2-40B4-BE49-F238E27FC236}">
              <a16:creationId xmlns:a16="http://schemas.microsoft.com/office/drawing/2014/main" id="{00000000-0008-0000-0A00-0000FA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299" name="AutoShape 1">
          <a:extLst>
            <a:ext uri="{FF2B5EF4-FFF2-40B4-BE49-F238E27FC236}">
              <a16:creationId xmlns:a16="http://schemas.microsoft.com/office/drawing/2014/main" id="{00000000-0008-0000-0A00-0000FB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0" name="AutoShape 1">
          <a:extLst>
            <a:ext uri="{FF2B5EF4-FFF2-40B4-BE49-F238E27FC236}">
              <a16:creationId xmlns:a16="http://schemas.microsoft.com/office/drawing/2014/main" id="{00000000-0008-0000-0A00-0000FC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1" name="AutoShape 1">
          <a:extLst>
            <a:ext uri="{FF2B5EF4-FFF2-40B4-BE49-F238E27FC236}">
              <a16:creationId xmlns:a16="http://schemas.microsoft.com/office/drawing/2014/main" id="{00000000-0008-0000-0A00-0000FD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2" name="AutoShape 1">
          <a:extLst>
            <a:ext uri="{FF2B5EF4-FFF2-40B4-BE49-F238E27FC236}">
              <a16:creationId xmlns:a16="http://schemas.microsoft.com/office/drawing/2014/main" id="{00000000-0008-0000-0A00-0000FE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3" name="AutoShape 1">
          <a:extLst>
            <a:ext uri="{FF2B5EF4-FFF2-40B4-BE49-F238E27FC236}">
              <a16:creationId xmlns:a16="http://schemas.microsoft.com/office/drawing/2014/main" id="{00000000-0008-0000-0A00-0000FF08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4" name="AutoShape 1">
          <a:extLst>
            <a:ext uri="{FF2B5EF4-FFF2-40B4-BE49-F238E27FC236}">
              <a16:creationId xmlns:a16="http://schemas.microsoft.com/office/drawing/2014/main" id="{00000000-0008-0000-0A00-00000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5" name="AutoShape 1">
          <a:extLst>
            <a:ext uri="{FF2B5EF4-FFF2-40B4-BE49-F238E27FC236}">
              <a16:creationId xmlns:a16="http://schemas.microsoft.com/office/drawing/2014/main" id="{00000000-0008-0000-0A00-00000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6" name="AutoShape 1">
          <a:extLst>
            <a:ext uri="{FF2B5EF4-FFF2-40B4-BE49-F238E27FC236}">
              <a16:creationId xmlns:a16="http://schemas.microsoft.com/office/drawing/2014/main" id="{00000000-0008-0000-0A00-00000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7" name="AutoShape 1">
          <a:extLst>
            <a:ext uri="{FF2B5EF4-FFF2-40B4-BE49-F238E27FC236}">
              <a16:creationId xmlns:a16="http://schemas.microsoft.com/office/drawing/2014/main" id="{00000000-0008-0000-0A00-00000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8" name="AutoShape 1">
          <a:extLst>
            <a:ext uri="{FF2B5EF4-FFF2-40B4-BE49-F238E27FC236}">
              <a16:creationId xmlns:a16="http://schemas.microsoft.com/office/drawing/2014/main" id="{00000000-0008-0000-0A00-00000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09" name="AutoShape 1">
          <a:extLst>
            <a:ext uri="{FF2B5EF4-FFF2-40B4-BE49-F238E27FC236}">
              <a16:creationId xmlns:a16="http://schemas.microsoft.com/office/drawing/2014/main" id="{00000000-0008-0000-0A00-00000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0" name="AutoShape 1">
          <a:extLst>
            <a:ext uri="{FF2B5EF4-FFF2-40B4-BE49-F238E27FC236}">
              <a16:creationId xmlns:a16="http://schemas.microsoft.com/office/drawing/2014/main" id="{00000000-0008-0000-0A00-00000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1" name="AutoShape 1">
          <a:extLst>
            <a:ext uri="{FF2B5EF4-FFF2-40B4-BE49-F238E27FC236}">
              <a16:creationId xmlns:a16="http://schemas.microsoft.com/office/drawing/2014/main" id="{00000000-0008-0000-0A00-00000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2" name="AutoShape 1">
          <a:extLst>
            <a:ext uri="{FF2B5EF4-FFF2-40B4-BE49-F238E27FC236}">
              <a16:creationId xmlns:a16="http://schemas.microsoft.com/office/drawing/2014/main" id="{00000000-0008-0000-0A00-00000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3" name="AutoShape 1">
          <a:extLst>
            <a:ext uri="{FF2B5EF4-FFF2-40B4-BE49-F238E27FC236}">
              <a16:creationId xmlns:a16="http://schemas.microsoft.com/office/drawing/2014/main" id="{00000000-0008-0000-0A00-00000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4" name="AutoShape 1">
          <a:extLst>
            <a:ext uri="{FF2B5EF4-FFF2-40B4-BE49-F238E27FC236}">
              <a16:creationId xmlns:a16="http://schemas.microsoft.com/office/drawing/2014/main" id="{00000000-0008-0000-0A00-00000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5" name="AutoShape 1">
          <a:extLst>
            <a:ext uri="{FF2B5EF4-FFF2-40B4-BE49-F238E27FC236}">
              <a16:creationId xmlns:a16="http://schemas.microsoft.com/office/drawing/2014/main" id="{00000000-0008-0000-0A00-00000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6" name="AutoShape 1">
          <a:extLst>
            <a:ext uri="{FF2B5EF4-FFF2-40B4-BE49-F238E27FC236}">
              <a16:creationId xmlns:a16="http://schemas.microsoft.com/office/drawing/2014/main" id="{00000000-0008-0000-0A00-00000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7" name="AutoShape 1">
          <a:extLst>
            <a:ext uri="{FF2B5EF4-FFF2-40B4-BE49-F238E27FC236}">
              <a16:creationId xmlns:a16="http://schemas.microsoft.com/office/drawing/2014/main" id="{00000000-0008-0000-0A00-00000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8" name="AutoShape 1">
          <a:extLst>
            <a:ext uri="{FF2B5EF4-FFF2-40B4-BE49-F238E27FC236}">
              <a16:creationId xmlns:a16="http://schemas.microsoft.com/office/drawing/2014/main" id="{00000000-0008-0000-0A00-00000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19" name="AutoShape 1">
          <a:extLst>
            <a:ext uri="{FF2B5EF4-FFF2-40B4-BE49-F238E27FC236}">
              <a16:creationId xmlns:a16="http://schemas.microsoft.com/office/drawing/2014/main" id="{00000000-0008-0000-0A00-00000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0" name="AutoShape 1">
          <a:extLst>
            <a:ext uri="{FF2B5EF4-FFF2-40B4-BE49-F238E27FC236}">
              <a16:creationId xmlns:a16="http://schemas.microsoft.com/office/drawing/2014/main" id="{00000000-0008-0000-0A00-00001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1" name="AutoShape 1">
          <a:extLst>
            <a:ext uri="{FF2B5EF4-FFF2-40B4-BE49-F238E27FC236}">
              <a16:creationId xmlns:a16="http://schemas.microsoft.com/office/drawing/2014/main" id="{00000000-0008-0000-0A00-00001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2" name="AutoShape 1">
          <a:extLst>
            <a:ext uri="{FF2B5EF4-FFF2-40B4-BE49-F238E27FC236}">
              <a16:creationId xmlns:a16="http://schemas.microsoft.com/office/drawing/2014/main" id="{00000000-0008-0000-0A00-00001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3" name="AutoShape 1">
          <a:extLst>
            <a:ext uri="{FF2B5EF4-FFF2-40B4-BE49-F238E27FC236}">
              <a16:creationId xmlns:a16="http://schemas.microsoft.com/office/drawing/2014/main" id="{00000000-0008-0000-0A00-00001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4" name="AutoShape 1">
          <a:extLst>
            <a:ext uri="{FF2B5EF4-FFF2-40B4-BE49-F238E27FC236}">
              <a16:creationId xmlns:a16="http://schemas.microsoft.com/office/drawing/2014/main" id="{00000000-0008-0000-0A00-00001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5" name="AutoShape 1">
          <a:extLst>
            <a:ext uri="{FF2B5EF4-FFF2-40B4-BE49-F238E27FC236}">
              <a16:creationId xmlns:a16="http://schemas.microsoft.com/office/drawing/2014/main" id="{00000000-0008-0000-0A00-00001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6" name="AutoShape 1">
          <a:extLst>
            <a:ext uri="{FF2B5EF4-FFF2-40B4-BE49-F238E27FC236}">
              <a16:creationId xmlns:a16="http://schemas.microsoft.com/office/drawing/2014/main" id="{00000000-0008-0000-0A00-00001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7" name="AutoShape 1">
          <a:extLst>
            <a:ext uri="{FF2B5EF4-FFF2-40B4-BE49-F238E27FC236}">
              <a16:creationId xmlns:a16="http://schemas.microsoft.com/office/drawing/2014/main" id="{00000000-0008-0000-0A00-00001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8" name="AutoShape 1">
          <a:extLst>
            <a:ext uri="{FF2B5EF4-FFF2-40B4-BE49-F238E27FC236}">
              <a16:creationId xmlns:a16="http://schemas.microsoft.com/office/drawing/2014/main" id="{00000000-0008-0000-0A00-00001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29" name="AutoShape 1">
          <a:extLst>
            <a:ext uri="{FF2B5EF4-FFF2-40B4-BE49-F238E27FC236}">
              <a16:creationId xmlns:a16="http://schemas.microsoft.com/office/drawing/2014/main" id="{00000000-0008-0000-0A00-00001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0" name="AutoShape 1">
          <a:extLst>
            <a:ext uri="{FF2B5EF4-FFF2-40B4-BE49-F238E27FC236}">
              <a16:creationId xmlns:a16="http://schemas.microsoft.com/office/drawing/2014/main" id="{00000000-0008-0000-0A00-00001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1" name="AutoShape 1">
          <a:extLst>
            <a:ext uri="{FF2B5EF4-FFF2-40B4-BE49-F238E27FC236}">
              <a16:creationId xmlns:a16="http://schemas.microsoft.com/office/drawing/2014/main" id="{00000000-0008-0000-0A00-00001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2" name="AutoShape 1">
          <a:extLst>
            <a:ext uri="{FF2B5EF4-FFF2-40B4-BE49-F238E27FC236}">
              <a16:creationId xmlns:a16="http://schemas.microsoft.com/office/drawing/2014/main" id="{00000000-0008-0000-0A00-00001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3" name="AutoShape 1">
          <a:extLst>
            <a:ext uri="{FF2B5EF4-FFF2-40B4-BE49-F238E27FC236}">
              <a16:creationId xmlns:a16="http://schemas.microsoft.com/office/drawing/2014/main" id="{00000000-0008-0000-0A00-00001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4" name="AutoShape 1">
          <a:extLst>
            <a:ext uri="{FF2B5EF4-FFF2-40B4-BE49-F238E27FC236}">
              <a16:creationId xmlns:a16="http://schemas.microsoft.com/office/drawing/2014/main" id="{00000000-0008-0000-0A00-00001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5" name="AutoShape 1">
          <a:extLst>
            <a:ext uri="{FF2B5EF4-FFF2-40B4-BE49-F238E27FC236}">
              <a16:creationId xmlns:a16="http://schemas.microsoft.com/office/drawing/2014/main" id="{00000000-0008-0000-0A00-00001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6" name="AutoShape 1">
          <a:extLst>
            <a:ext uri="{FF2B5EF4-FFF2-40B4-BE49-F238E27FC236}">
              <a16:creationId xmlns:a16="http://schemas.microsoft.com/office/drawing/2014/main" id="{00000000-0008-0000-0A00-00002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7" name="AutoShape 1">
          <a:extLst>
            <a:ext uri="{FF2B5EF4-FFF2-40B4-BE49-F238E27FC236}">
              <a16:creationId xmlns:a16="http://schemas.microsoft.com/office/drawing/2014/main" id="{00000000-0008-0000-0A00-00002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8" name="AutoShape 1">
          <a:extLst>
            <a:ext uri="{FF2B5EF4-FFF2-40B4-BE49-F238E27FC236}">
              <a16:creationId xmlns:a16="http://schemas.microsoft.com/office/drawing/2014/main" id="{00000000-0008-0000-0A00-00002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39" name="AutoShape 1">
          <a:extLst>
            <a:ext uri="{FF2B5EF4-FFF2-40B4-BE49-F238E27FC236}">
              <a16:creationId xmlns:a16="http://schemas.microsoft.com/office/drawing/2014/main" id="{00000000-0008-0000-0A00-00002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0" name="AutoShape 1">
          <a:extLst>
            <a:ext uri="{FF2B5EF4-FFF2-40B4-BE49-F238E27FC236}">
              <a16:creationId xmlns:a16="http://schemas.microsoft.com/office/drawing/2014/main" id="{00000000-0008-0000-0A00-00002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1" name="AutoShape 1">
          <a:extLst>
            <a:ext uri="{FF2B5EF4-FFF2-40B4-BE49-F238E27FC236}">
              <a16:creationId xmlns:a16="http://schemas.microsoft.com/office/drawing/2014/main" id="{00000000-0008-0000-0A00-00002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2" name="AutoShape 1">
          <a:extLst>
            <a:ext uri="{FF2B5EF4-FFF2-40B4-BE49-F238E27FC236}">
              <a16:creationId xmlns:a16="http://schemas.microsoft.com/office/drawing/2014/main" id="{00000000-0008-0000-0A00-00002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3" name="AutoShape 1">
          <a:extLst>
            <a:ext uri="{FF2B5EF4-FFF2-40B4-BE49-F238E27FC236}">
              <a16:creationId xmlns:a16="http://schemas.microsoft.com/office/drawing/2014/main" id="{00000000-0008-0000-0A00-00002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4" name="AutoShape 1">
          <a:extLst>
            <a:ext uri="{FF2B5EF4-FFF2-40B4-BE49-F238E27FC236}">
              <a16:creationId xmlns:a16="http://schemas.microsoft.com/office/drawing/2014/main" id="{00000000-0008-0000-0A00-00002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5" name="AutoShape 1">
          <a:extLst>
            <a:ext uri="{FF2B5EF4-FFF2-40B4-BE49-F238E27FC236}">
              <a16:creationId xmlns:a16="http://schemas.microsoft.com/office/drawing/2014/main" id="{00000000-0008-0000-0A00-00002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6" name="AutoShape 1">
          <a:extLst>
            <a:ext uri="{FF2B5EF4-FFF2-40B4-BE49-F238E27FC236}">
              <a16:creationId xmlns:a16="http://schemas.microsoft.com/office/drawing/2014/main" id="{00000000-0008-0000-0A00-00002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7" name="AutoShape 1">
          <a:extLst>
            <a:ext uri="{FF2B5EF4-FFF2-40B4-BE49-F238E27FC236}">
              <a16:creationId xmlns:a16="http://schemas.microsoft.com/office/drawing/2014/main" id="{00000000-0008-0000-0A00-00002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8" name="AutoShape 1">
          <a:extLst>
            <a:ext uri="{FF2B5EF4-FFF2-40B4-BE49-F238E27FC236}">
              <a16:creationId xmlns:a16="http://schemas.microsoft.com/office/drawing/2014/main" id="{00000000-0008-0000-0A00-00002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49" name="AutoShape 1">
          <a:extLst>
            <a:ext uri="{FF2B5EF4-FFF2-40B4-BE49-F238E27FC236}">
              <a16:creationId xmlns:a16="http://schemas.microsoft.com/office/drawing/2014/main" id="{00000000-0008-0000-0A00-00002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0" name="AutoShape 1">
          <a:extLst>
            <a:ext uri="{FF2B5EF4-FFF2-40B4-BE49-F238E27FC236}">
              <a16:creationId xmlns:a16="http://schemas.microsoft.com/office/drawing/2014/main" id="{00000000-0008-0000-0A00-00002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1" name="AutoShape 1">
          <a:extLst>
            <a:ext uri="{FF2B5EF4-FFF2-40B4-BE49-F238E27FC236}">
              <a16:creationId xmlns:a16="http://schemas.microsoft.com/office/drawing/2014/main" id="{00000000-0008-0000-0A00-00002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2" name="AutoShape 1">
          <a:extLst>
            <a:ext uri="{FF2B5EF4-FFF2-40B4-BE49-F238E27FC236}">
              <a16:creationId xmlns:a16="http://schemas.microsoft.com/office/drawing/2014/main" id="{00000000-0008-0000-0A00-00003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3" name="AutoShape 1">
          <a:extLst>
            <a:ext uri="{FF2B5EF4-FFF2-40B4-BE49-F238E27FC236}">
              <a16:creationId xmlns:a16="http://schemas.microsoft.com/office/drawing/2014/main" id="{00000000-0008-0000-0A00-00003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4" name="AutoShape 1">
          <a:extLst>
            <a:ext uri="{FF2B5EF4-FFF2-40B4-BE49-F238E27FC236}">
              <a16:creationId xmlns:a16="http://schemas.microsoft.com/office/drawing/2014/main" id="{00000000-0008-0000-0A00-00003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5" name="AutoShape 1">
          <a:extLst>
            <a:ext uri="{FF2B5EF4-FFF2-40B4-BE49-F238E27FC236}">
              <a16:creationId xmlns:a16="http://schemas.microsoft.com/office/drawing/2014/main" id="{00000000-0008-0000-0A00-00003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6" name="AutoShape 1">
          <a:extLst>
            <a:ext uri="{FF2B5EF4-FFF2-40B4-BE49-F238E27FC236}">
              <a16:creationId xmlns:a16="http://schemas.microsoft.com/office/drawing/2014/main" id="{00000000-0008-0000-0A00-00003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7" name="AutoShape 1">
          <a:extLst>
            <a:ext uri="{FF2B5EF4-FFF2-40B4-BE49-F238E27FC236}">
              <a16:creationId xmlns:a16="http://schemas.microsoft.com/office/drawing/2014/main" id="{00000000-0008-0000-0A00-00003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8" name="AutoShape 1">
          <a:extLst>
            <a:ext uri="{FF2B5EF4-FFF2-40B4-BE49-F238E27FC236}">
              <a16:creationId xmlns:a16="http://schemas.microsoft.com/office/drawing/2014/main" id="{00000000-0008-0000-0A00-00003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59" name="AutoShape 1">
          <a:extLst>
            <a:ext uri="{FF2B5EF4-FFF2-40B4-BE49-F238E27FC236}">
              <a16:creationId xmlns:a16="http://schemas.microsoft.com/office/drawing/2014/main" id="{00000000-0008-0000-0A00-00003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0" name="AutoShape 1">
          <a:extLst>
            <a:ext uri="{FF2B5EF4-FFF2-40B4-BE49-F238E27FC236}">
              <a16:creationId xmlns:a16="http://schemas.microsoft.com/office/drawing/2014/main" id="{00000000-0008-0000-0A00-00003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1" name="AutoShape 1">
          <a:extLst>
            <a:ext uri="{FF2B5EF4-FFF2-40B4-BE49-F238E27FC236}">
              <a16:creationId xmlns:a16="http://schemas.microsoft.com/office/drawing/2014/main" id="{00000000-0008-0000-0A00-00003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2" name="AutoShape 1">
          <a:extLst>
            <a:ext uri="{FF2B5EF4-FFF2-40B4-BE49-F238E27FC236}">
              <a16:creationId xmlns:a16="http://schemas.microsoft.com/office/drawing/2014/main" id="{00000000-0008-0000-0A00-00003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3" name="AutoShape 1">
          <a:extLst>
            <a:ext uri="{FF2B5EF4-FFF2-40B4-BE49-F238E27FC236}">
              <a16:creationId xmlns:a16="http://schemas.microsoft.com/office/drawing/2014/main" id="{00000000-0008-0000-0A00-00003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4" name="AutoShape 1">
          <a:extLst>
            <a:ext uri="{FF2B5EF4-FFF2-40B4-BE49-F238E27FC236}">
              <a16:creationId xmlns:a16="http://schemas.microsoft.com/office/drawing/2014/main" id="{00000000-0008-0000-0A00-00003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5" name="AutoShape 1">
          <a:extLst>
            <a:ext uri="{FF2B5EF4-FFF2-40B4-BE49-F238E27FC236}">
              <a16:creationId xmlns:a16="http://schemas.microsoft.com/office/drawing/2014/main" id="{00000000-0008-0000-0A00-00003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6" name="AutoShape 1">
          <a:extLst>
            <a:ext uri="{FF2B5EF4-FFF2-40B4-BE49-F238E27FC236}">
              <a16:creationId xmlns:a16="http://schemas.microsoft.com/office/drawing/2014/main" id="{00000000-0008-0000-0A00-00003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7" name="AutoShape 1">
          <a:extLst>
            <a:ext uri="{FF2B5EF4-FFF2-40B4-BE49-F238E27FC236}">
              <a16:creationId xmlns:a16="http://schemas.microsoft.com/office/drawing/2014/main" id="{00000000-0008-0000-0A00-00003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8" name="AutoShape 1">
          <a:extLst>
            <a:ext uri="{FF2B5EF4-FFF2-40B4-BE49-F238E27FC236}">
              <a16:creationId xmlns:a16="http://schemas.microsoft.com/office/drawing/2014/main" id="{00000000-0008-0000-0A00-00004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69" name="AutoShape 1">
          <a:extLst>
            <a:ext uri="{FF2B5EF4-FFF2-40B4-BE49-F238E27FC236}">
              <a16:creationId xmlns:a16="http://schemas.microsoft.com/office/drawing/2014/main" id="{00000000-0008-0000-0A00-00004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0" name="AutoShape 1">
          <a:extLst>
            <a:ext uri="{FF2B5EF4-FFF2-40B4-BE49-F238E27FC236}">
              <a16:creationId xmlns:a16="http://schemas.microsoft.com/office/drawing/2014/main" id="{00000000-0008-0000-0A00-00004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1" name="AutoShape 1">
          <a:extLst>
            <a:ext uri="{FF2B5EF4-FFF2-40B4-BE49-F238E27FC236}">
              <a16:creationId xmlns:a16="http://schemas.microsoft.com/office/drawing/2014/main" id="{00000000-0008-0000-0A00-00004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2" name="AutoShape 1">
          <a:extLst>
            <a:ext uri="{FF2B5EF4-FFF2-40B4-BE49-F238E27FC236}">
              <a16:creationId xmlns:a16="http://schemas.microsoft.com/office/drawing/2014/main" id="{00000000-0008-0000-0A00-00004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3" name="AutoShape 1">
          <a:extLst>
            <a:ext uri="{FF2B5EF4-FFF2-40B4-BE49-F238E27FC236}">
              <a16:creationId xmlns:a16="http://schemas.microsoft.com/office/drawing/2014/main" id="{00000000-0008-0000-0A00-00004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4" name="AutoShape 1">
          <a:extLst>
            <a:ext uri="{FF2B5EF4-FFF2-40B4-BE49-F238E27FC236}">
              <a16:creationId xmlns:a16="http://schemas.microsoft.com/office/drawing/2014/main" id="{00000000-0008-0000-0A00-00004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5" name="AutoShape 1">
          <a:extLst>
            <a:ext uri="{FF2B5EF4-FFF2-40B4-BE49-F238E27FC236}">
              <a16:creationId xmlns:a16="http://schemas.microsoft.com/office/drawing/2014/main" id="{00000000-0008-0000-0A00-00004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6" name="AutoShape 1">
          <a:extLst>
            <a:ext uri="{FF2B5EF4-FFF2-40B4-BE49-F238E27FC236}">
              <a16:creationId xmlns:a16="http://schemas.microsoft.com/office/drawing/2014/main" id="{00000000-0008-0000-0A00-00004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7" name="AutoShape 1">
          <a:extLst>
            <a:ext uri="{FF2B5EF4-FFF2-40B4-BE49-F238E27FC236}">
              <a16:creationId xmlns:a16="http://schemas.microsoft.com/office/drawing/2014/main" id="{00000000-0008-0000-0A00-00004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8" name="AutoShape 1">
          <a:extLst>
            <a:ext uri="{FF2B5EF4-FFF2-40B4-BE49-F238E27FC236}">
              <a16:creationId xmlns:a16="http://schemas.microsoft.com/office/drawing/2014/main" id="{00000000-0008-0000-0A00-00004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79" name="AutoShape 1">
          <a:extLst>
            <a:ext uri="{FF2B5EF4-FFF2-40B4-BE49-F238E27FC236}">
              <a16:creationId xmlns:a16="http://schemas.microsoft.com/office/drawing/2014/main" id="{00000000-0008-0000-0A00-00004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0" name="AutoShape 1">
          <a:extLst>
            <a:ext uri="{FF2B5EF4-FFF2-40B4-BE49-F238E27FC236}">
              <a16:creationId xmlns:a16="http://schemas.microsoft.com/office/drawing/2014/main" id="{00000000-0008-0000-0A00-00004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1" name="AutoShape 1">
          <a:extLst>
            <a:ext uri="{FF2B5EF4-FFF2-40B4-BE49-F238E27FC236}">
              <a16:creationId xmlns:a16="http://schemas.microsoft.com/office/drawing/2014/main" id="{00000000-0008-0000-0A00-00004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2" name="AutoShape 1">
          <a:extLst>
            <a:ext uri="{FF2B5EF4-FFF2-40B4-BE49-F238E27FC236}">
              <a16:creationId xmlns:a16="http://schemas.microsoft.com/office/drawing/2014/main" id="{00000000-0008-0000-0A00-00004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3" name="AutoShape 1">
          <a:extLst>
            <a:ext uri="{FF2B5EF4-FFF2-40B4-BE49-F238E27FC236}">
              <a16:creationId xmlns:a16="http://schemas.microsoft.com/office/drawing/2014/main" id="{00000000-0008-0000-0A00-00004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4" name="AutoShape 1">
          <a:extLst>
            <a:ext uri="{FF2B5EF4-FFF2-40B4-BE49-F238E27FC236}">
              <a16:creationId xmlns:a16="http://schemas.microsoft.com/office/drawing/2014/main" id="{00000000-0008-0000-0A00-00005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5" name="AutoShape 1">
          <a:extLst>
            <a:ext uri="{FF2B5EF4-FFF2-40B4-BE49-F238E27FC236}">
              <a16:creationId xmlns:a16="http://schemas.microsoft.com/office/drawing/2014/main" id="{00000000-0008-0000-0A00-00005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6" name="AutoShape 1">
          <a:extLst>
            <a:ext uri="{FF2B5EF4-FFF2-40B4-BE49-F238E27FC236}">
              <a16:creationId xmlns:a16="http://schemas.microsoft.com/office/drawing/2014/main" id="{00000000-0008-0000-0A00-00005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7" name="AutoShape 1">
          <a:extLst>
            <a:ext uri="{FF2B5EF4-FFF2-40B4-BE49-F238E27FC236}">
              <a16:creationId xmlns:a16="http://schemas.microsoft.com/office/drawing/2014/main" id="{00000000-0008-0000-0A00-00005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8" name="AutoShape 1">
          <a:extLst>
            <a:ext uri="{FF2B5EF4-FFF2-40B4-BE49-F238E27FC236}">
              <a16:creationId xmlns:a16="http://schemas.microsoft.com/office/drawing/2014/main" id="{00000000-0008-0000-0A00-00005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89" name="AutoShape 1">
          <a:extLst>
            <a:ext uri="{FF2B5EF4-FFF2-40B4-BE49-F238E27FC236}">
              <a16:creationId xmlns:a16="http://schemas.microsoft.com/office/drawing/2014/main" id="{00000000-0008-0000-0A00-00005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0" name="AutoShape 1">
          <a:extLst>
            <a:ext uri="{FF2B5EF4-FFF2-40B4-BE49-F238E27FC236}">
              <a16:creationId xmlns:a16="http://schemas.microsoft.com/office/drawing/2014/main" id="{00000000-0008-0000-0A00-00005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1" name="AutoShape 1">
          <a:extLst>
            <a:ext uri="{FF2B5EF4-FFF2-40B4-BE49-F238E27FC236}">
              <a16:creationId xmlns:a16="http://schemas.microsoft.com/office/drawing/2014/main" id="{00000000-0008-0000-0A00-00005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2" name="AutoShape 1">
          <a:extLst>
            <a:ext uri="{FF2B5EF4-FFF2-40B4-BE49-F238E27FC236}">
              <a16:creationId xmlns:a16="http://schemas.microsoft.com/office/drawing/2014/main" id="{00000000-0008-0000-0A00-00005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3" name="AutoShape 1">
          <a:extLst>
            <a:ext uri="{FF2B5EF4-FFF2-40B4-BE49-F238E27FC236}">
              <a16:creationId xmlns:a16="http://schemas.microsoft.com/office/drawing/2014/main" id="{00000000-0008-0000-0A00-00005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4" name="AutoShape 1">
          <a:extLst>
            <a:ext uri="{FF2B5EF4-FFF2-40B4-BE49-F238E27FC236}">
              <a16:creationId xmlns:a16="http://schemas.microsoft.com/office/drawing/2014/main" id="{00000000-0008-0000-0A00-00005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5" name="AutoShape 1">
          <a:extLst>
            <a:ext uri="{FF2B5EF4-FFF2-40B4-BE49-F238E27FC236}">
              <a16:creationId xmlns:a16="http://schemas.microsoft.com/office/drawing/2014/main" id="{00000000-0008-0000-0A00-00005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6" name="AutoShape 1">
          <a:extLst>
            <a:ext uri="{FF2B5EF4-FFF2-40B4-BE49-F238E27FC236}">
              <a16:creationId xmlns:a16="http://schemas.microsoft.com/office/drawing/2014/main" id="{00000000-0008-0000-0A00-00005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7" name="AutoShape 1">
          <a:extLst>
            <a:ext uri="{FF2B5EF4-FFF2-40B4-BE49-F238E27FC236}">
              <a16:creationId xmlns:a16="http://schemas.microsoft.com/office/drawing/2014/main" id="{00000000-0008-0000-0A00-00005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8" name="AutoShape 1">
          <a:extLst>
            <a:ext uri="{FF2B5EF4-FFF2-40B4-BE49-F238E27FC236}">
              <a16:creationId xmlns:a16="http://schemas.microsoft.com/office/drawing/2014/main" id="{00000000-0008-0000-0A00-00005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399" name="AutoShape 1">
          <a:extLst>
            <a:ext uri="{FF2B5EF4-FFF2-40B4-BE49-F238E27FC236}">
              <a16:creationId xmlns:a16="http://schemas.microsoft.com/office/drawing/2014/main" id="{00000000-0008-0000-0A00-00005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0" name="AutoShape 1">
          <a:extLst>
            <a:ext uri="{FF2B5EF4-FFF2-40B4-BE49-F238E27FC236}">
              <a16:creationId xmlns:a16="http://schemas.microsoft.com/office/drawing/2014/main" id="{00000000-0008-0000-0A00-00006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1" name="AutoShape 1">
          <a:extLst>
            <a:ext uri="{FF2B5EF4-FFF2-40B4-BE49-F238E27FC236}">
              <a16:creationId xmlns:a16="http://schemas.microsoft.com/office/drawing/2014/main" id="{00000000-0008-0000-0A00-00006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2" name="AutoShape 1">
          <a:extLst>
            <a:ext uri="{FF2B5EF4-FFF2-40B4-BE49-F238E27FC236}">
              <a16:creationId xmlns:a16="http://schemas.microsoft.com/office/drawing/2014/main" id="{00000000-0008-0000-0A00-000062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3" name="AutoShape 1">
          <a:extLst>
            <a:ext uri="{FF2B5EF4-FFF2-40B4-BE49-F238E27FC236}">
              <a16:creationId xmlns:a16="http://schemas.microsoft.com/office/drawing/2014/main" id="{00000000-0008-0000-0A00-000063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4" name="AutoShape 1">
          <a:extLst>
            <a:ext uri="{FF2B5EF4-FFF2-40B4-BE49-F238E27FC236}">
              <a16:creationId xmlns:a16="http://schemas.microsoft.com/office/drawing/2014/main" id="{00000000-0008-0000-0A00-000064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5" name="AutoShape 1">
          <a:extLst>
            <a:ext uri="{FF2B5EF4-FFF2-40B4-BE49-F238E27FC236}">
              <a16:creationId xmlns:a16="http://schemas.microsoft.com/office/drawing/2014/main" id="{00000000-0008-0000-0A00-000065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6" name="AutoShape 1">
          <a:extLst>
            <a:ext uri="{FF2B5EF4-FFF2-40B4-BE49-F238E27FC236}">
              <a16:creationId xmlns:a16="http://schemas.microsoft.com/office/drawing/2014/main" id="{00000000-0008-0000-0A00-000066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7" name="AutoShape 1">
          <a:extLst>
            <a:ext uri="{FF2B5EF4-FFF2-40B4-BE49-F238E27FC236}">
              <a16:creationId xmlns:a16="http://schemas.microsoft.com/office/drawing/2014/main" id="{00000000-0008-0000-0A00-000067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8" name="AutoShape 1">
          <a:extLst>
            <a:ext uri="{FF2B5EF4-FFF2-40B4-BE49-F238E27FC236}">
              <a16:creationId xmlns:a16="http://schemas.microsoft.com/office/drawing/2014/main" id="{00000000-0008-0000-0A00-000068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09" name="AutoShape 1">
          <a:extLst>
            <a:ext uri="{FF2B5EF4-FFF2-40B4-BE49-F238E27FC236}">
              <a16:creationId xmlns:a16="http://schemas.microsoft.com/office/drawing/2014/main" id="{00000000-0008-0000-0A00-000069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0" name="AutoShape 1">
          <a:extLst>
            <a:ext uri="{FF2B5EF4-FFF2-40B4-BE49-F238E27FC236}">
              <a16:creationId xmlns:a16="http://schemas.microsoft.com/office/drawing/2014/main" id="{00000000-0008-0000-0A00-00006A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1" name="AutoShape 1">
          <a:extLst>
            <a:ext uri="{FF2B5EF4-FFF2-40B4-BE49-F238E27FC236}">
              <a16:creationId xmlns:a16="http://schemas.microsoft.com/office/drawing/2014/main" id="{00000000-0008-0000-0A00-00006B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2" name="AutoShape 1">
          <a:extLst>
            <a:ext uri="{FF2B5EF4-FFF2-40B4-BE49-F238E27FC236}">
              <a16:creationId xmlns:a16="http://schemas.microsoft.com/office/drawing/2014/main" id="{00000000-0008-0000-0A00-00006C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3" name="AutoShape 1">
          <a:extLst>
            <a:ext uri="{FF2B5EF4-FFF2-40B4-BE49-F238E27FC236}">
              <a16:creationId xmlns:a16="http://schemas.microsoft.com/office/drawing/2014/main" id="{00000000-0008-0000-0A00-00006D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4" name="AutoShape 1">
          <a:extLst>
            <a:ext uri="{FF2B5EF4-FFF2-40B4-BE49-F238E27FC236}">
              <a16:creationId xmlns:a16="http://schemas.microsoft.com/office/drawing/2014/main" id="{00000000-0008-0000-0A00-00006E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5" name="AutoShape 1">
          <a:extLst>
            <a:ext uri="{FF2B5EF4-FFF2-40B4-BE49-F238E27FC236}">
              <a16:creationId xmlns:a16="http://schemas.microsoft.com/office/drawing/2014/main" id="{00000000-0008-0000-0A00-00006F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6" name="AutoShape 1">
          <a:extLst>
            <a:ext uri="{FF2B5EF4-FFF2-40B4-BE49-F238E27FC236}">
              <a16:creationId xmlns:a16="http://schemas.microsoft.com/office/drawing/2014/main" id="{00000000-0008-0000-0A00-000070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xdr:row>
      <xdr:rowOff>0</xdr:rowOff>
    </xdr:from>
    <xdr:ext cx="297657" cy="323850"/>
    <xdr:sp macro="" textlink="">
      <xdr:nvSpPr>
        <xdr:cNvPr id="2417" name="AutoShape 1">
          <a:extLst>
            <a:ext uri="{FF2B5EF4-FFF2-40B4-BE49-F238E27FC236}">
              <a16:creationId xmlns:a16="http://schemas.microsoft.com/office/drawing/2014/main" id="{00000000-0008-0000-0A00-000071090000}"/>
            </a:ext>
          </a:extLst>
        </xdr:cNvPr>
        <xdr:cNvSpPr>
          <a:spLocks noChangeAspect="1" noChangeArrowheads="1"/>
        </xdr:cNvSpPr>
      </xdr:nvSpPr>
      <xdr:spPr>
        <a:xfrm>
          <a:off x="11915775" y="4857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18" name="AutoShape 1">
          <a:extLst>
            <a:ext uri="{FF2B5EF4-FFF2-40B4-BE49-F238E27FC236}">
              <a16:creationId xmlns:a16="http://schemas.microsoft.com/office/drawing/2014/main" id="{00000000-0008-0000-0A00-000072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19" name="AutoShape 1">
          <a:extLst>
            <a:ext uri="{FF2B5EF4-FFF2-40B4-BE49-F238E27FC236}">
              <a16:creationId xmlns:a16="http://schemas.microsoft.com/office/drawing/2014/main" id="{00000000-0008-0000-0A00-000073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0" name="AutoShape 1">
          <a:extLst>
            <a:ext uri="{FF2B5EF4-FFF2-40B4-BE49-F238E27FC236}">
              <a16:creationId xmlns:a16="http://schemas.microsoft.com/office/drawing/2014/main" id="{00000000-0008-0000-0A00-000074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1" name="AutoShape 1">
          <a:extLst>
            <a:ext uri="{FF2B5EF4-FFF2-40B4-BE49-F238E27FC236}">
              <a16:creationId xmlns:a16="http://schemas.microsoft.com/office/drawing/2014/main" id="{00000000-0008-0000-0A00-000075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2" name="AutoShape 1">
          <a:extLst>
            <a:ext uri="{FF2B5EF4-FFF2-40B4-BE49-F238E27FC236}">
              <a16:creationId xmlns:a16="http://schemas.microsoft.com/office/drawing/2014/main" id="{00000000-0008-0000-0A00-000076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3" name="AutoShape 1">
          <a:extLst>
            <a:ext uri="{FF2B5EF4-FFF2-40B4-BE49-F238E27FC236}">
              <a16:creationId xmlns:a16="http://schemas.microsoft.com/office/drawing/2014/main" id="{00000000-0008-0000-0A00-000077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4" name="AutoShape 1">
          <a:extLst>
            <a:ext uri="{FF2B5EF4-FFF2-40B4-BE49-F238E27FC236}">
              <a16:creationId xmlns:a16="http://schemas.microsoft.com/office/drawing/2014/main" id="{00000000-0008-0000-0A00-000078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5" name="AutoShape 1">
          <a:extLst>
            <a:ext uri="{FF2B5EF4-FFF2-40B4-BE49-F238E27FC236}">
              <a16:creationId xmlns:a16="http://schemas.microsoft.com/office/drawing/2014/main" id="{00000000-0008-0000-0A00-000079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6" name="AutoShape 1">
          <a:extLst>
            <a:ext uri="{FF2B5EF4-FFF2-40B4-BE49-F238E27FC236}">
              <a16:creationId xmlns:a16="http://schemas.microsoft.com/office/drawing/2014/main" id="{00000000-0008-0000-0A00-00007A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7" name="AutoShape 1">
          <a:extLst>
            <a:ext uri="{FF2B5EF4-FFF2-40B4-BE49-F238E27FC236}">
              <a16:creationId xmlns:a16="http://schemas.microsoft.com/office/drawing/2014/main" id="{00000000-0008-0000-0A00-00007B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0</xdr:rowOff>
    </xdr:from>
    <xdr:ext cx="297657" cy="323850"/>
    <xdr:sp macro="" textlink="">
      <xdr:nvSpPr>
        <xdr:cNvPr id="2428" name="AutoShape 1">
          <a:extLst>
            <a:ext uri="{FF2B5EF4-FFF2-40B4-BE49-F238E27FC236}">
              <a16:creationId xmlns:a16="http://schemas.microsoft.com/office/drawing/2014/main" id="{00000000-0008-0000-0A00-00007C090000}"/>
            </a:ext>
          </a:extLst>
        </xdr:cNvPr>
        <xdr:cNvSpPr>
          <a:spLocks noChangeAspect="1" noChangeArrowheads="1"/>
        </xdr:cNvSpPr>
      </xdr:nvSpPr>
      <xdr:spPr>
        <a:xfrm>
          <a:off x="1191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xdr:row>
      <xdr:rowOff>9525</xdr:rowOff>
    </xdr:from>
    <xdr:ext cx="297657" cy="323850"/>
    <xdr:sp macro="" textlink="">
      <xdr:nvSpPr>
        <xdr:cNvPr id="2429" name="AutoShape 1">
          <a:extLst>
            <a:ext uri="{FF2B5EF4-FFF2-40B4-BE49-F238E27FC236}">
              <a16:creationId xmlns:a16="http://schemas.microsoft.com/office/drawing/2014/main" id="{00000000-0008-0000-0A00-00007D090000}"/>
            </a:ext>
          </a:extLst>
        </xdr:cNvPr>
        <xdr:cNvSpPr>
          <a:spLocks noChangeAspect="1" noChangeArrowheads="1"/>
        </xdr:cNvSpPr>
      </xdr:nvSpPr>
      <xdr:spPr>
        <a:xfrm>
          <a:off x="11915775" y="3048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0" name="AutoShape 1">
          <a:extLst>
            <a:ext uri="{FF2B5EF4-FFF2-40B4-BE49-F238E27FC236}">
              <a16:creationId xmlns:a16="http://schemas.microsoft.com/office/drawing/2014/main" id="{00000000-0008-0000-0A00-00007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1" name="AutoShape 1">
          <a:extLst>
            <a:ext uri="{FF2B5EF4-FFF2-40B4-BE49-F238E27FC236}">
              <a16:creationId xmlns:a16="http://schemas.microsoft.com/office/drawing/2014/main" id="{00000000-0008-0000-0A00-00007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2" name="AutoShape 1">
          <a:extLst>
            <a:ext uri="{FF2B5EF4-FFF2-40B4-BE49-F238E27FC236}">
              <a16:creationId xmlns:a16="http://schemas.microsoft.com/office/drawing/2014/main" id="{00000000-0008-0000-0A00-00008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3" name="AutoShape 1">
          <a:extLst>
            <a:ext uri="{FF2B5EF4-FFF2-40B4-BE49-F238E27FC236}">
              <a16:creationId xmlns:a16="http://schemas.microsoft.com/office/drawing/2014/main" id="{00000000-0008-0000-0A00-00008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4" name="AutoShape 1">
          <a:extLst>
            <a:ext uri="{FF2B5EF4-FFF2-40B4-BE49-F238E27FC236}">
              <a16:creationId xmlns:a16="http://schemas.microsoft.com/office/drawing/2014/main" id="{00000000-0008-0000-0A00-00008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5" name="AutoShape 1">
          <a:extLst>
            <a:ext uri="{FF2B5EF4-FFF2-40B4-BE49-F238E27FC236}">
              <a16:creationId xmlns:a16="http://schemas.microsoft.com/office/drawing/2014/main" id="{00000000-0008-0000-0A00-00008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6" name="AutoShape 1">
          <a:extLst>
            <a:ext uri="{FF2B5EF4-FFF2-40B4-BE49-F238E27FC236}">
              <a16:creationId xmlns:a16="http://schemas.microsoft.com/office/drawing/2014/main" id="{00000000-0008-0000-0A00-00008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7" name="AutoShape 1">
          <a:extLst>
            <a:ext uri="{FF2B5EF4-FFF2-40B4-BE49-F238E27FC236}">
              <a16:creationId xmlns:a16="http://schemas.microsoft.com/office/drawing/2014/main" id="{00000000-0008-0000-0A00-00008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8" name="AutoShape 1">
          <a:extLst>
            <a:ext uri="{FF2B5EF4-FFF2-40B4-BE49-F238E27FC236}">
              <a16:creationId xmlns:a16="http://schemas.microsoft.com/office/drawing/2014/main" id="{00000000-0008-0000-0A00-00008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39" name="AutoShape 1">
          <a:extLst>
            <a:ext uri="{FF2B5EF4-FFF2-40B4-BE49-F238E27FC236}">
              <a16:creationId xmlns:a16="http://schemas.microsoft.com/office/drawing/2014/main" id="{00000000-0008-0000-0A00-00008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0" name="AutoShape 1">
          <a:extLst>
            <a:ext uri="{FF2B5EF4-FFF2-40B4-BE49-F238E27FC236}">
              <a16:creationId xmlns:a16="http://schemas.microsoft.com/office/drawing/2014/main" id="{00000000-0008-0000-0A00-00008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1" name="AutoShape 1">
          <a:extLst>
            <a:ext uri="{FF2B5EF4-FFF2-40B4-BE49-F238E27FC236}">
              <a16:creationId xmlns:a16="http://schemas.microsoft.com/office/drawing/2014/main" id="{00000000-0008-0000-0A00-00008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2" name="AutoShape 1">
          <a:extLst>
            <a:ext uri="{FF2B5EF4-FFF2-40B4-BE49-F238E27FC236}">
              <a16:creationId xmlns:a16="http://schemas.microsoft.com/office/drawing/2014/main" id="{00000000-0008-0000-0A00-00008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3" name="AutoShape 1">
          <a:extLst>
            <a:ext uri="{FF2B5EF4-FFF2-40B4-BE49-F238E27FC236}">
              <a16:creationId xmlns:a16="http://schemas.microsoft.com/office/drawing/2014/main" id="{00000000-0008-0000-0A00-00008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4" name="AutoShape 1">
          <a:extLst>
            <a:ext uri="{FF2B5EF4-FFF2-40B4-BE49-F238E27FC236}">
              <a16:creationId xmlns:a16="http://schemas.microsoft.com/office/drawing/2014/main" id="{00000000-0008-0000-0A00-00008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5" name="AutoShape 1">
          <a:extLst>
            <a:ext uri="{FF2B5EF4-FFF2-40B4-BE49-F238E27FC236}">
              <a16:creationId xmlns:a16="http://schemas.microsoft.com/office/drawing/2014/main" id="{00000000-0008-0000-0A00-00008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6" name="AutoShape 1">
          <a:extLst>
            <a:ext uri="{FF2B5EF4-FFF2-40B4-BE49-F238E27FC236}">
              <a16:creationId xmlns:a16="http://schemas.microsoft.com/office/drawing/2014/main" id="{00000000-0008-0000-0A00-00008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7" name="AutoShape 1">
          <a:extLst>
            <a:ext uri="{FF2B5EF4-FFF2-40B4-BE49-F238E27FC236}">
              <a16:creationId xmlns:a16="http://schemas.microsoft.com/office/drawing/2014/main" id="{00000000-0008-0000-0A00-00008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8" name="AutoShape 1">
          <a:extLst>
            <a:ext uri="{FF2B5EF4-FFF2-40B4-BE49-F238E27FC236}">
              <a16:creationId xmlns:a16="http://schemas.microsoft.com/office/drawing/2014/main" id="{00000000-0008-0000-0A00-00009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49" name="AutoShape 1">
          <a:extLst>
            <a:ext uri="{FF2B5EF4-FFF2-40B4-BE49-F238E27FC236}">
              <a16:creationId xmlns:a16="http://schemas.microsoft.com/office/drawing/2014/main" id="{00000000-0008-0000-0A00-00009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0" name="AutoShape 1">
          <a:extLst>
            <a:ext uri="{FF2B5EF4-FFF2-40B4-BE49-F238E27FC236}">
              <a16:creationId xmlns:a16="http://schemas.microsoft.com/office/drawing/2014/main" id="{00000000-0008-0000-0A00-00009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1" name="AutoShape 1">
          <a:extLst>
            <a:ext uri="{FF2B5EF4-FFF2-40B4-BE49-F238E27FC236}">
              <a16:creationId xmlns:a16="http://schemas.microsoft.com/office/drawing/2014/main" id="{00000000-0008-0000-0A00-00009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2" name="AutoShape 1">
          <a:extLst>
            <a:ext uri="{FF2B5EF4-FFF2-40B4-BE49-F238E27FC236}">
              <a16:creationId xmlns:a16="http://schemas.microsoft.com/office/drawing/2014/main" id="{00000000-0008-0000-0A00-00009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3" name="AutoShape 1">
          <a:extLst>
            <a:ext uri="{FF2B5EF4-FFF2-40B4-BE49-F238E27FC236}">
              <a16:creationId xmlns:a16="http://schemas.microsoft.com/office/drawing/2014/main" id="{00000000-0008-0000-0A00-00009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4" name="AutoShape 1">
          <a:extLst>
            <a:ext uri="{FF2B5EF4-FFF2-40B4-BE49-F238E27FC236}">
              <a16:creationId xmlns:a16="http://schemas.microsoft.com/office/drawing/2014/main" id="{00000000-0008-0000-0A00-00009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5" name="AutoShape 1">
          <a:extLst>
            <a:ext uri="{FF2B5EF4-FFF2-40B4-BE49-F238E27FC236}">
              <a16:creationId xmlns:a16="http://schemas.microsoft.com/office/drawing/2014/main" id="{00000000-0008-0000-0A00-00009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6" name="AutoShape 1">
          <a:extLst>
            <a:ext uri="{FF2B5EF4-FFF2-40B4-BE49-F238E27FC236}">
              <a16:creationId xmlns:a16="http://schemas.microsoft.com/office/drawing/2014/main" id="{00000000-0008-0000-0A00-00009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7" name="AutoShape 1">
          <a:extLst>
            <a:ext uri="{FF2B5EF4-FFF2-40B4-BE49-F238E27FC236}">
              <a16:creationId xmlns:a16="http://schemas.microsoft.com/office/drawing/2014/main" id="{00000000-0008-0000-0A00-00009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58" name="AutoShape 1">
          <a:extLst>
            <a:ext uri="{FF2B5EF4-FFF2-40B4-BE49-F238E27FC236}">
              <a16:creationId xmlns:a16="http://schemas.microsoft.com/office/drawing/2014/main" id="{00000000-0008-0000-0A00-00009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59" name="AutoShape 1">
          <a:extLst>
            <a:ext uri="{FF2B5EF4-FFF2-40B4-BE49-F238E27FC236}">
              <a16:creationId xmlns:a16="http://schemas.microsoft.com/office/drawing/2014/main" id="{00000000-0008-0000-0A00-00009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0" name="AutoShape 1">
          <a:extLst>
            <a:ext uri="{FF2B5EF4-FFF2-40B4-BE49-F238E27FC236}">
              <a16:creationId xmlns:a16="http://schemas.microsoft.com/office/drawing/2014/main" id="{00000000-0008-0000-0A00-00009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1" name="AutoShape 1">
          <a:extLst>
            <a:ext uri="{FF2B5EF4-FFF2-40B4-BE49-F238E27FC236}">
              <a16:creationId xmlns:a16="http://schemas.microsoft.com/office/drawing/2014/main" id="{00000000-0008-0000-0A00-00009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2" name="AutoShape 1">
          <a:extLst>
            <a:ext uri="{FF2B5EF4-FFF2-40B4-BE49-F238E27FC236}">
              <a16:creationId xmlns:a16="http://schemas.microsoft.com/office/drawing/2014/main" id="{00000000-0008-0000-0A00-00009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3" name="AutoShape 1">
          <a:extLst>
            <a:ext uri="{FF2B5EF4-FFF2-40B4-BE49-F238E27FC236}">
              <a16:creationId xmlns:a16="http://schemas.microsoft.com/office/drawing/2014/main" id="{00000000-0008-0000-0A00-00009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4" name="AutoShape 1">
          <a:extLst>
            <a:ext uri="{FF2B5EF4-FFF2-40B4-BE49-F238E27FC236}">
              <a16:creationId xmlns:a16="http://schemas.microsoft.com/office/drawing/2014/main" id="{00000000-0008-0000-0A00-0000A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5" name="AutoShape 1">
          <a:extLst>
            <a:ext uri="{FF2B5EF4-FFF2-40B4-BE49-F238E27FC236}">
              <a16:creationId xmlns:a16="http://schemas.microsoft.com/office/drawing/2014/main" id="{00000000-0008-0000-0A00-0000A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6" name="AutoShape 1">
          <a:extLst>
            <a:ext uri="{FF2B5EF4-FFF2-40B4-BE49-F238E27FC236}">
              <a16:creationId xmlns:a16="http://schemas.microsoft.com/office/drawing/2014/main" id="{00000000-0008-0000-0A00-0000A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7" name="AutoShape 1">
          <a:extLst>
            <a:ext uri="{FF2B5EF4-FFF2-40B4-BE49-F238E27FC236}">
              <a16:creationId xmlns:a16="http://schemas.microsoft.com/office/drawing/2014/main" id="{00000000-0008-0000-0A00-0000A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8" name="AutoShape 1">
          <a:extLst>
            <a:ext uri="{FF2B5EF4-FFF2-40B4-BE49-F238E27FC236}">
              <a16:creationId xmlns:a16="http://schemas.microsoft.com/office/drawing/2014/main" id="{00000000-0008-0000-0A00-0000A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69" name="AutoShape 1">
          <a:extLst>
            <a:ext uri="{FF2B5EF4-FFF2-40B4-BE49-F238E27FC236}">
              <a16:creationId xmlns:a16="http://schemas.microsoft.com/office/drawing/2014/main" id="{00000000-0008-0000-0A00-0000A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0" name="AutoShape 1">
          <a:extLst>
            <a:ext uri="{FF2B5EF4-FFF2-40B4-BE49-F238E27FC236}">
              <a16:creationId xmlns:a16="http://schemas.microsoft.com/office/drawing/2014/main" id="{00000000-0008-0000-0A00-0000A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1" name="AutoShape 1">
          <a:extLst>
            <a:ext uri="{FF2B5EF4-FFF2-40B4-BE49-F238E27FC236}">
              <a16:creationId xmlns:a16="http://schemas.microsoft.com/office/drawing/2014/main" id="{00000000-0008-0000-0A00-0000A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2" name="AutoShape 1">
          <a:extLst>
            <a:ext uri="{FF2B5EF4-FFF2-40B4-BE49-F238E27FC236}">
              <a16:creationId xmlns:a16="http://schemas.microsoft.com/office/drawing/2014/main" id="{00000000-0008-0000-0A00-0000A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3" name="AutoShape 1">
          <a:extLst>
            <a:ext uri="{FF2B5EF4-FFF2-40B4-BE49-F238E27FC236}">
              <a16:creationId xmlns:a16="http://schemas.microsoft.com/office/drawing/2014/main" id="{00000000-0008-0000-0A00-0000A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4" name="AutoShape 1">
          <a:extLst>
            <a:ext uri="{FF2B5EF4-FFF2-40B4-BE49-F238E27FC236}">
              <a16:creationId xmlns:a16="http://schemas.microsoft.com/office/drawing/2014/main" id="{00000000-0008-0000-0A00-0000A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5" name="AutoShape 1">
          <a:extLst>
            <a:ext uri="{FF2B5EF4-FFF2-40B4-BE49-F238E27FC236}">
              <a16:creationId xmlns:a16="http://schemas.microsoft.com/office/drawing/2014/main" id="{00000000-0008-0000-0A00-0000A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6" name="AutoShape 1">
          <a:extLst>
            <a:ext uri="{FF2B5EF4-FFF2-40B4-BE49-F238E27FC236}">
              <a16:creationId xmlns:a16="http://schemas.microsoft.com/office/drawing/2014/main" id="{00000000-0008-0000-0A00-0000A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7" name="AutoShape 1">
          <a:extLst>
            <a:ext uri="{FF2B5EF4-FFF2-40B4-BE49-F238E27FC236}">
              <a16:creationId xmlns:a16="http://schemas.microsoft.com/office/drawing/2014/main" id="{00000000-0008-0000-0A00-0000A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8" name="AutoShape 1">
          <a:extLst>
            <a:ext uri="{FF2B5EF4-FFF2-40B4-BE49-F238E27FC236}">
              <a16:creationId xmlns:a16="http://schemas.microsoft.com/office/drawing/2014/main" id="{00000000-0008-0000-0A00-0000A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79" name="AutoShape 1">
          <a:extLst>
            <a:ext uri="{FF2B5EF4-FFF2-40B4-BE49-F238E27FC236}">
              <a16:creationId xmlns:a16="http://schemas.microsoft.com/office/drawing/2014/main" id="{00000000-0008-0000-0A00-0000A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80" name="AutoShape 1">
          <a:extLst>
            <a:ext uri="{FF2B5EF4-FFF2-40B4-BE49-F238E27FC236}">
              <a16:creationId xmlns:a16="http://schemas.microsoft.com/office/drawing/2014/main" id="{00000000-0008-0000-0A00-0000B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297657" cy="323850"/>
    <xdr:sp macro="" textlink="">
      <xdr:nvSpPr>
        <xdr:cNvPr id="2481" name="AutoShape 1">
          <a:extLst>
            <a:ext uri="{FF2B5EF4-FFF2-40B4-BE49-F238E27FC236}">
              <a16:creationId xmlns:a16="http://schemas.microsoft.com/office/drawing/2014/main" id="{00000000-0008-0000-0A00-0000B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2" name="AutoShape 1">
          <a:extLst>
            <a:ext uri="{FF2B5EF4-FFF2-40B4-BE49-F238E27FC236}">
              <a16:creationId xmlns:a16="http://schemas.microsoft.com/office/drawing/2014/main" id="{00000000-0008-0000-0A00-0000B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3" name="AutoShape 1">
          <a:extLst>
            <a:ext uri="{FF2B5EF4-FFF2-40B4-BE49-F238E27FC236}">
              <a16:creationId xmlns:a16="http://schemas.microsoft.com/office/drawing/2014/main" id="{00000000-0008-0000-0A00-0000B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4" name="AutoShape 1">
          <a:extLst>
            <a:ext uri="{FF2B5EF4-FFF2-40B4-BE49-F238E27FC236}">
              <a16:creationId xmlns:a16="http://schemas.microsoft.com/office/drawing/2014/main" id="{00000000-0008-0000-0A00-0000B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5" name="AutoShape 1">
          <a:extLst>
            <a:ext uri="{FF2B5EF4-FFF2-40B4-BE49-F238E27FC236}">
              <a16:creationId xmlns:a16="http://schemas.microsoft.com/office/drawing/2014/main" id="{00000000-0008-0000-0A00-0000B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6" name="AutoShape 1">
          <a:extLst>
            <a:ext uri="{FF2B5EF4-FFF2-40B4-BE49-F238E27FC236}">
              <a16:creationId xmlns:a16="http://schemas.microsoft.com/office/drawing/2014/main" id="{00000000-0008-0000-0A00-0000B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7" name="AutoShape 1">
          <a:extLst>
            <a:ext uri="{FF2B5EF4-FFF2-40B4-BE49-F238E27FC236}">
              <a16:creationId xmlns:a16="http://schemas.microsoft.com/office/drawing/2014/main" id="{00000000-0008-0000-0A00-0000B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8" name="AutoShape 1">
          <a:extLst>
            <a:ext uri="{FF2B5EF4-FFF2-40B4-BE49-F238E27FC236}">
              <a16:creationId xmlns:a16="http://schemas.microsoft.com/office/drawing/2014/main" id="{00000000-0008-0000-0A00-0000B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89" name="AutoShape 1">
          <a:extLst>
            <a:ext uri="{FF2B5EF4-FFF2-40B4-BE49-F238E27FC236}">
              <a16:creationId xmlns:a16="http://schemas.microsoft.com/office/drawing/2014/main" id="{00000000-0008-0000-0A00-0000B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0" name="AutoShape 1">
          <a:extLst>
            <a:ext uri="{FF2B5EF4-FFF2-40B4-BE49-F238E27FC236}">
              <a16:creationId xmlns:a16="http://schemas.microsoft.com/office/drawing/2014/main" id="{00000000-0008-0000-0A00-0000B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1" name="AutoShape 1">
          <a:extLst>
            <a:ext uri="{FF2B5EF4-FFF2-40B4-BE49-F238E27FC236}">
              <a16:creationId xmlns:a16="http://schemas.microsoft.com/office/drawing/2014/main" id="{00000000-0008-0000-0A00-0000B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2" name="AutoShape 1">
          <a:extLst>
            <a:ext uri="{FF2B5EF4-FFF2-40B4-BE49-F238E27FC236}">
              <a16:creationId xmlns:a16="http://schemas.microsoft.com/office/drawing/2014/main" id="{00000000-0008-0000-0A00-0000B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3" name="AutoShape 1">
          <a:extLst>
            <a:ext uri="{FF2B5EF4-FFF2-40B4-BE49-F238E27FC236}">
              <a16:creationId xmlns:a16="http://schemas.microsoft.com/office/drawing/2014/main" id="{00000000-0008-0000-0A00-0000B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4" name="AutoShape 1">
          <a:extLst>
            <a:ext uri="{FF2B5EF4-FFF2-40B4-BE49-F238E27FC236}">
              <a16:creationId xmlns:a16="http://schemas.microsoft.com/office/drawing/2014/main" id="{00000000-0008-0000-0A00-0000B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5" name="AutoShape 1">
          <a:extLst>
            <a:ext uri="{FF2B5EF4-FFF2-40B4-BE49-F238E27FC236}">
              <a16:creationId xmlns:a16="http://schemas.microsoft.com/office/drawing/2014/main" id="{00000000-0008-0000-0A00-0000B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6" name="AutoShape 1">
          <a:extLst>
            <a:ext uri="{FF2B5EF4-FFF2-40B4-BE49-F238E27FC236}">
              <a16:creationId xmlns:a16="http://schemas.microsoft.com/office/drawing/2014/main" id="{00000000-0008-0000-0A00-0000C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7" name="AutoShape 1">
          <a:extLst>
            <a:ext uri="{FF2B5EF4-FFF2-40B4-BE49-F238E27FC236}">
              <a16:creationId xmlns:a16="http://schemas.microsoft.com/office/drawing/2014/main" id="{00000000-0008-0000-0A00-0000C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8" name="AutoShape 1">
          <a:extLst>
            <a:ext uri="{FF2B5EF4-FFF2-40B4-BE49-F238E27FC236}">
              <a16:creationId xmlns:a16="http://schemas.microsoft.com/office/drawing/2014/main" id="{00000000-0008-0000-0A00-0000C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499" name="AutoShape 1">
          <a:extLst>
            <a:ext uri="{FF2B5EF4-FFF2-40B4-BE49-F238E27FC236}">
              <a16:creationId xmlns:a16="http://schemas.microsoft.com/office/drawing/2014/main" id="{00000000-0008-0000-0A00-0000C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0" name="AutoShape 1">
          <a:extLst>
            <a:ext uri="{FF2B5EF4-FFF2-40B4-BE49-F238E27FC236}">
              <a16:creationId xmlns:a16="http://schemas.microsoft.com/office/drawing/2014/main" id="{00000000-0008-0000-0A00-0000C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1" name="AutoShape 1">
          <a:extLst>
            <a:ext uri="{FF2B5EF4-FFF2-40B4-BE49-F238E27FC236}">
              <a16:creationId xmlns:a16="http://schemas.microsoft.com/office/drawing/2014/main" id="{00000000-0008-0000-0A00-0000C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2" name="AutoShape 1">
          <a:extLst>
            <a:ext uri="{FF2B5EF4-FFF2-40B4-BE49-F238E27FC236}">
              <a16:creationId xmlns:a16="http://schemas.microsoft.com/office/drawing/2014/main" id="{00000000-0008-0000-0A00-0000C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3" name="AutoShape 1">
          <a:extLst>
            <a:ext uri="{FF2B5EF4-FFF2-40B4-BE49-F238E27FC236}">
              <a16:creationId xmlns:a16="http://schemas.microsoft.com/office/drawing/2014/main" id="{00000000-0008-0000-0A00-0000C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4" name="AutoShape 1">
          <a:extLst>
            <a:ext uri="{FF2B5EF4-FFF2-40B4-BE49-F238E27FC236}">
              <a16:creationId xmlns:a16="http://schemas.microsoft.com/office/drawing/2014/main" id="{00000000-0008-0000-0A00-0000C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5" name="AutoShape 1">
          <a:extLst>
            <a:ext uri="{FF2B5EF4-FFF2-40B4-BE49-F238E27FC236}">
              <a16:creationId xmlns:a16="http://schemas.microsoft.com/office/drawing/2014/main" id="{00000000-0008-0000-0A00-0000C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6" name="AutoShape 1">
          <a:extLst>
            <a:ext uri="{FF2B5EF4-FFF2-40B4-BE49-F238E27FC236}">
              <a16:creationId xmlns:a16="http://schemas.microsoft.com/office/drawing/2014/main" id="{00000000-0008-0000-0A00-0000C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7" name="AutoShape 1">
          <a:extLst>
            <a:ext uri="{FF2B5EF4-FFF2-40B4-BE49-F238E27FC236}">
              <a16:creationId xmlns:a16="http://schemas.microsoft.com/office/drawing/2014/main" id="{00000000-0008-0000-0A00-0000C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8" name="AutoShape 1">
          <a:extLst>
            <a:ext uri="{FF2B5EF4-FFF2-40B4-BE49-F238E27FC236}">
              <a16:creationId xmlns:a16="http://schemas.microsoft.com/office/drawing/2014/main" id="{00000000-0008-0000-0A00-0000C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09" name="AutoShape 1">
          <a:extLst>
            <a:ext uri="{FF2B5EF4-FFF2-40B4-BE49-F238E27FC236}">
              <a16:creationId xmlns:a16="http://schemas.microsoft.com/office/drawing/2014/main" id="{00000000-0008-0000-0A00-0000C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0" name="AutoShape 1">
          <a:extLst>
            <a:ext uri="{FF2B5EF4-FFF2-40B4-BE49-F238E27FC236}">
              <a16:creationId xmlns:a16="http://schemas.microsoft.com/office/drawing/2014/main" id="{00000000-0008-0000-0A00-0000C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1" name="AutoShape 1">
          <a:extLst>
            <a:ext uri="{FF2B5EF4-FFF2-40B4-BE49-F238E27FC236}">
              <a16:creationId xmlns:a16="http://schemas.microsoft.com/office/drawing/2014/main" id="{00000000-0008-0000-0A00-0000C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2" name="AutoShape 1">
          <a:extLst>
            <a:ext uri="{FF2B5EF4-FFF2-40B4-BE49-F238E27FC236}">
              <a16:creationId xmlns:a16="http://schemas.microsoft.com/office/drawing/2014/main" id="{00000000-0008-0000-0A00-0000D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3" name="AutoShape 1">
          <a:extLst>
            <a:ext uri="{FF2B5EF4-FFF2-40B4-BE49-F238E27FC236}">
              <a16:creationId xmlns:a16="http://schemas.microsoft.com/office/drawing/2014/main" id="{00000000-0008-0000-0A00-0000D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4" name="AutoShape 1">
          <a:extLst>
            <a:ext uri="{FF2B5EF4-FFF2-40B4-BE49-F238E27FC236}">
              <a16:creationId xmlns:a16="http://schemas.microsoft.com/office/drawing/2014/main" id="{00000000-0008-0000-0A00-0000D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5" name="AutoShape 1">
          <a:extLst>
            <a:ext uri="{FF2B5EF4-FFF2-40B4-BE49-F238E27FC236}">
              <a16:creationId xmlns:a16="http://schemas.microsoft.com/office/drawing/2014/main" id="{00000000-0008-0000-0A00-0000D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6" name="AutoShape 1">
          <a:extLst>
            <a:ext uri="{FF2B5EF4-FFF2-40B4-BE49-F238E27FC236}">
              <a16:creationId xmlns:a16="http://schemas.microsoft.com/office/drawing/2014/main" id="{00000000-0008-0000-0A00-0000D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7" name="AutoShape 1">
          <a:extLst>
            <a:ext uri="{FF2B5EF4-FFF2-40B4-BE49-F238E27FC236}">
              <a16:creationId xmlns:a16="http://schemas.microsoft.com/office/drawing/2014/main" id="{00000000-0008-0000-0A00-0000D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8" name="AutoShape 1">
          <a:extLst>
            <a:ext uri="{FF2B5EF4-FFF2-40B4-BE49-F238E27FC236}">
              <a16:creationId xmlns:a16="http://schemas.microsoft.com/office/drawing/2014/main" id="{00000000-0008-0000-0A00-0000D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19" name="AutoShape 1">
          <a:extLst>
            <a:ext uri="{FF2B5EF4-FFF2-40B4-BE49-F238E27FC236}">
              <a16:creationId xmlns:a16="http://schemas.microsoft.com/office/drawing/2014/main" id="{00000000-0008-0000-0A00-0000D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0" name="AutoShape 1">
          <a:extLst>
            <a:ext uri="{FF2B5EF4-FFF2-40B4-BE49-F238E27FC236}">
              <a16:creationId xmlns:a16="http://schemas.microsoft.com/office/drawing/2014/main" id="{00000000-0008-0000-0A00-0000D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1" name="AutoShape 1">
          <a:extLst>
            <a:ext uri="{FF2B5EF4-FFF2-40B4-BE49-F238E27FC236}">
              <a16:creationId xmlns:a16="http://schemas.microsoft.com/office/drawing/2014/main" id="{00000000-0008-0000-0A00-0000D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2" name="AutoShape 1">
          <a:extLst>
            <a:ext uri="{FF2B5EF4-FFF2-40B4-BE49-F238E27FC236}">
              <a16:creationId xmlns:a16="http://schemas.microsoft.com/office/drawing/2014/main" id="{00000000-0008-0000-0A00-0000D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3" name="AutoShape 1">
          <a:extLst>
            <a:ext uri="{FF2B5EF4-FFF2-40B4-BE49-F238E27FC236}">
              <a16:creationId xmlns:a16="http://schemas.microsoft.com/office/drawing/2014/main" id="{00000000-0008-0000-0A00-0000D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4" name="AutoShape 1">
          <a:extLst>
            <a:ext uri="{FF2B5EF4-FFF2-40B4-BE49-F238E27FC236}">
              <a16:creationId xmlns:a16="http://schemas.microsoft.com/office/drawing/2014/main" id="{00000000-0008-0000-0A00-0000D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5" name="AutoShape 1">
          <a:extLst>
            <a:ext uri="{FF2B5EF4-FFF2-40B4-BE49-F238E27FC236}">
              <a16:creationId xmlns:a16="http://schemas.microsoft.com/office/drawing/2014/main" id="{00000000-0008-0000-0A00-0000D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6" name="AutoShape 1">
          <a:extLst>
            <a:ext uri="{FF2B5EF4-FFF2-40B4-BE49-F238E27FC236}">
              <a16:creationId xmlns:a16="http://schemas.microsoft.com/office/drawing/2014/main" id="{00000000-0008-0000-0A00-0000D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7" name="AutoShape 1">
          <a:extLst>
            <a:ext uri="{FF2B5EF4-FFF2-40B4-BE49-F238E27FC236}">
              <a16:creationId xmlns:a16="http://schemas.microsoft.com/office/drawing/2014/main" id="{00000000-0008-0000-0A00-0000D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8" name="AutoShape 1">
          <a:extLst>
            <a:ext uri="{FF2B5EF4-FFF2-40B4-BE49-F238E27FC236}">
              <a16:creationId xmlns:a16="http://schemas.microsoft.com/office/drawing/2014/main" id="{00000000-0008-0000-0A00-0000E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29" name="AutoShape 1">
          <a:extLst>
            <a:ext uri="{FF2B5EF4-FFF2-40B4-BE49-F238E27FC236}">
              <a16:creationId xmlns:a16="http://schemas.microsoft.com/office/drawing/2014/main" id="{00000000-0008-0000-0A00-0000E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0" name="AutoShape 1">
          <a:extLst>
            <a:ext uri="{FF2B5EF4-FFF2-40B4-BE49-F238E27FC236}">
              <a16:creationId xmlns:a16="http://schemas.microsoft.com/office/drawing/2014/main" id="{00000000-0008-0000-0A00-0000E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1" name="AutoShape 1">
          <a:extLst>
            <a:ext uri="{FF2B5EF4-FFF2-40B4-BE49-F238E27FC236}">
              <a16:creationId xmlns:a16="http://schemas.microsoft.com/office/drawing/2014/main" id="{00000000-0008-0000-0A00-0000E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2" name="AutoShape 1">
          <a:extLst>
            <a:ext uri="{FF2B5EF4-FFF2-40B4-BE49-F238E27FC236}">
              <a16:creationId xmlns:a16="http://schemas.microsoft.com/office/drawing/2014/main" id="{00000000-0008-0000-0A00-0000E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3" name="AutoShape 1">
          <a:extLst>
            <a:ext uri="{FF2B5EF4-FFF2-40B4-BE49-F238E27FC236}">
              <a16:creationId xmlns:a16="http://schemas.microsoft.com/office/drawing/2014/main" id="{00000000-0008-0000-0A00-0000E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4" name="AutoShape 1">
          <a:extLst>
            <a:ext uri="{FF2B5EF4-FFF2-40B4-BE49-F238E27FC236}">
              <a16:creationId xmlns:a16="http://schemas.microsoft.com/office/drawing/2014/main" id="{00000000-0008-0000-0A00-0000E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5" name="AutoShape 1">
          <a:extLst>
            <a:ext uri="{FF2B5EF4-FFF2-40B4-BE49-F238E27FC236}">
              <a16:creationId xmlns:a16="http://schemas.microsoft.com/office/drawing/2014/main" id="{00000000-0008-0000-0A00-0000E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6" name="AutoShape 1">
          <a:extLst>
            <a:ext uri="{FF2B5EF4-FFF2-40B4-BE49-F238E27FC236}">
              <a16:creationId xmlns:a16="http://schemas.microsoft.com/office/drawing/2014/main" id="{00000000-0008-0000-0A00-0000E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7" name="AutoShape 1">
          <a:extLst>
            <a:ext uri="{FF2B5EF4-FFF2-40B4-BE49-F238E27FC236}">
              <a16:creationId xmlns:a16="http://schemas.microsoft.com/office/drawing/2014/main" id="{00000000-0008-0000-0A00-0000E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8" name="AutoShape 1">
          <a:extLst>
            <a:ext uri="{FF2B5EF4-FFF2-40B4-BE49-F238E27FC236}">
              <a16:creationId xmlns:a16="http://schemas.microsoft.com/office/drawing/2014/main" id="{00000000-0008-0000-0A00-0000E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39" name="AutoShape 1">
          <a:extLst>
            <a:ext uri="{FF2B5EF4-FFF2-40B4-BE49-F238E27FC236}">
              <a16:creationId xmlns:a16="http://schemas.microsoft.com/office/drawing/2014/main" id="{00000000-0008-0000-0A00-0000E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0" name="AutoShape 1">
          <a:extLst>
            <a:ext uri="{FF2B5EF4-FFF2-40B4-BE49-F238E27FC236}">
              <a16:creationId xmlns:a16="http://schemas.microsoft.com/office/drawing/2014/main" id="{00000000-0008-0000-0A00-0000E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1" name="AutoShape 1">
          <a:extLst>
            <a:ext uri="{FF2B5EF4-FFF2-40B4-BE49-F238E27FC236}">
              <a16:creationId xmlns:a16="http://schemas.microsoft.com/office/drawing/2014/main" id="{00000000-0008-0000-0A00-0000E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2" name="AutoShape 1">
          <a:extLst>
            <a:ext uri="{FF2B5EF4-FFF2-40B4-BE49-F238E27FC236}">
              <a16:creationId xmlns:a16="http://schemas.microsoft.com/office/drawing/2014/main" id="{00000000-0008-0000-0A00-0000E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3" name="AutoShape 1">
          <a:extLst>
            <a:ext uri="{FF2B5EF4-FFF2-40B4-BE49-F238E27FC236}">
              <a16:creationId xmlns:a16="http://schemas.microsoft.com/office/drawing/2014/main" id="{00000000-0008-0000-0A00-0000E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4" name="AutoShape 1">
          <a:extLst>
            <a:ext uri="{FF2B5EF4-FFF2-40B4-BE49-F238E27FC236}">
              <a16:creationId xmlns:a16="http://schemas.microsoft.com/office/drawing/2014/main" id="{00000000-0008-0000-0A00-0000F0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5" name="AutoShape 1">
          <a:extLst>
            <a:ext uri="{FF2B5EF4-FFF2-40B4-BE49-F238E27FC236}">
              <a16:creationId xmlns:a16="http://schemas.microsoft.com/office/drawing/2014/main" id="{00000000-0008-0000-0A00-0000F1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6" name="AutoShape 1">
          <a:extLst>
            <a:ext uri="{FF2B5EF4-FFF2-40B4-BE49-F238E27FC236}">
              <a16:creationId xmlns:a16="http://schemas.microsoft.com/office/drawing/2014/main" id="{00000000-0008-0000-0A00-0000F2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7" name="AutoShape 1">
          <a:extLst>
            <a:ext uri="{FF2B5EF4-FFF2-40B4-BE49-F238E27FC236}">
              <a16:creationId xmlns:a16="http://schemas.microsoft.com/office/drawing/2014/main" id="{00000000-0008-0000-0A00-0000F3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8" name="AutoShape 1">
          <a:extLst>
            <a:ext uri="{FF2B5EF4-FFF2-40B4-BE49-F238E27FC236}">
              <a16:creationId xmlns:a16="http://schemas.microsoft.com/office/drawing/2014/main" id="{00000000-0008-0000-0A00-0000F4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49" name="AutoShape 1">
          <a:extLst>
            <a:ext uri="{FF2B5EF4-FFF2-40B4-BE49-F238E27FC236}">
              <a16:creationId xmlns:a16="http://schemas.microsoft.com/office/drawing/2014/main" id="{00000000-0008-0000-0A00-0000F5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0" name="AutoShape 1">
          <a:extLst>
            <a:ext uri="{FF2B5EF4-FFF2-40B4-BE49-F238E27FC236}">
              <a16:creationId xmlns:a16="http://schemas.microsoft.com/office/drawing/2014/main" id="{00000000-0008-0000-0A00-0000F6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1" name="AutoShape 1">
          <a:extLst>
            <a:ext uri="{FF2B5EF4-FFF2-40B4-BE49-F238E27FC236}">
              <a16:creationId xmlns:a16="http://schemas.microsoft.com/office/drawing/2014/main" id="{00000000-0008-0000-0A00-0000F7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2" name="AutoShape 1">
          <a:extLst>
            <a:ext uri="{FF2B5EF4-FFF2-40B4-BE49-F238E27FC236}">
              <a16:creationId xmlns:a16="http://schemas.microsoft.com/office/drawing/2014/main" id="{00000000-0008-0000-0A00-0000F8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3" name="AutoShape 1">
          <a:extLst>
            <a:ext uri="{FF2B5EF4-FFF2-40B4-BE49-F238E27FC236}">
              <a16:creationId xmlns:a16="http://schemas.microsoft.com/office/drawing/2014/main" id="{00000000-0008-0000-0A00-0000F9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4" name="AutoShape 1">
          <a:extLst>
            <a:ext uri="{FF2B5EF4-FFF2-40B4-BE49-F238E27FC236}">
              <a16:creationId xmlns:a16="http://schemas.microsoft.com/office/drawing/2014/main" id="{00000000-0008-0000-0A00-0000FA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5" name="AutoShape 1">
          <a:extLst>
            <a:ext uri="{FF2B5EF4-FFF2-40B4-BE49-F238E27FC236}">
              <a16:creationId xmlns:a16="http://schemas.microsoft.com/office/drawing/2014/main" id="{00000000-0008-0000-0A00-0000FB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6" name="AutoShape 1">
          <a:extLst>
            <a:ext uri="{FF2B5EF4-FFF2-40B4-BE49-F238E27FC236}">
              <a16:creationId xmlns:a16="http://schemas.microsoft.com/office/drawing/2014/main" id="{00000000-0008-0000-0A00-0000FC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7" name="AutoShape 1">
          <a:extLst>
            <a:ext uri="{FF2B5EF4-FFF2-40B4-BE49-F238E27FC236}">
              <a16:creationId xmlns:a16="http://schemas.microsoft.com/office/drawing/2014/main" id="{00000000-0008-0000-0A00-0000FD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8" name="AutoShape 1">
          <a:extLst>
            <a:ext uri="{FF2B5EF4-FFF2-40B4-BE49-F238E27FC236}">
              <a16:creationId xmlns:a16="http://schemas.microsoft.com/office/drawing/2014/main" id="{00000000-0008-0000-0A00-0000FE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59" name="AutoShape 1">
          <a:extLst>
            <a:ext uri="{FF2B5EF4-FFF2-40B4-BE49-F238E27FC236}">
              <a16:creationId xmlns:a16="http://schemas.microsoft.com/office/drawing/2014/main" id="{00000000-0008-0000-0A00-0000FF09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0" name="AutoShape 1">
          <a:extLst>
            <a:ext uri="{FF2B5EF4-FFF2-40B4-BE49-F238E27FC236}">
              <a16:creationId xmlns:a16="http://schemas.microsoft.com/office/drawing/2014/main" id="{00000000-0008-0000-0A00-00000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1" name="AutoShape 1">
          <a:extLst>
            <a:ext uri="{FF2B5EF4-FFF2-40B4-BE49-F238E27FC236}">
              <a16:creationId xmlns:a16="http://schemas.microsoft.com/office/drawing/2014/main" id="{00000000-0008-0000-0A00-00000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2" name="AutoShape 1">
          <a:extLst>
            <a:ext uri="{FF2B5EF4-FFF2-40B4-BE49-F238E27FC236}">
              <a16:creationId xmlns:a16="http://schemas.microsoft.com/office/drawing/2014/main" id="{00000000-0008-0000-0A00-00000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3" name="AutoShape 1">
          <a:extLst>
            <a:ext uri="{FF2B5EF4-FFF2-40B4-BE49-F238E27FC236}">
              <a16:creationId xmlns:a16="http://schemas.microsoft.com/office/drawing/2014/main" id="{00000000-0008-0000-0A00-00000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4" name="AutoShape 1">
          <a:extLst>
            <a:ext uri="{FF2B5EF4-FFF2-40B4-BE49-F238E27FC236}">
              <a16:creationId xmlns:a16="http://schemas.microsoft.com/office/drawing/2014/main" id="{00000000-0008-0000-0A00-00000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5" name="AutoShape 1">
          <a:extLst>
            <a:ext uri="{FF2B5EF4-FFF2-40B4-BE49-F238E27FC236}">
              <a16:creationId xmlns:a16="http://schemas.microsoft.com/office/drawing/2014/main" id="{00000000-0008-0000-0A00-00000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6" name="AutoShape 1">
          <a:extLst>
            <a:ext uri="{FF2B5EF4-FFF2-40B4-BE49-F238E27FC236}">
              <a16:creationId xmlns:a16="http://schemas.microsoft.com/office/drawing/2014/main" id="{00000000-0008-0000-0A00-00000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7" name="AutoShape 1">
          <a:extLst>
            <a:ext uri="{FF2B5EF4-FFF2-40B4-BE49-F238E27FC236}">
              <a16:creationId xmlns:a16="http://schemas.microsoft.com/office/drawing/2014/main" id="{00000000-0008-0000-0A00-00000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8" name="AutoShape 1">
          <a:extLst>
            <a:ext uri="{FF2B5EF4-FFF2-40B4-BE49-F238E27FC236}">
              <a16:creationId xmlns:a16="http://schemas.microsoft.com/office/drawing/2014/main" id="{00000000-0008-0000-0A00-00000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69" name="AutoShape 1">
          <a:extLst>
            <a:ext uri="{FF2B5EF4-FFF2-40B4-BE49-F238E27FC236}">
              <a16:creationId xmlns:a16="http://schemas.microsoft.com/office/drawing/2014/main" id="{00000000-0008-0000-0A00-00000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0" name="AutoShape 1">
          <a:extLst>
            <a:ext uri="{FF2B5EF4-FFF2-40B4-BE49-F238E27FC236}">
              <a16:creationId xmlns:a16="http://schemas.microsoft.com/office/drawing/2014/main" id="{00000000-0008-0000-0A00-00000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1" name="AutoShape 1">
          <a:extLst>
            <a:ext uri="{FF2B5EF4-FFF2-40B4-BE49-F238E27FC236}">
              <a16:creationId xmlns:a16="http://schemas.microsoft.com/office/drawing/2014/main" id="{00000000-0008-0000-0A00-00000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2" name="AutoShape 1">
          <a:extLst>
            <a:ext uri="{FF2B5EF4-FFF2-40B4-BE49-F238E27FC236}">
              <a16:creationId xmlns:a16="http://schemas.microsoft.com/office/drawing/2014/main" id="{00000000-0008-0000-0A00-00000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3" name="AutoShape 1">
          <a:extLst>
            <a:ext uri="{FF2B5EF4-FFF2-40B4-BE49-F238E27FC236}">
              <a16:creationId xmlns:a16="http://schemas.microsoft.com/office/drawing/2014/main" id="{00000000-0008-0000-0A00-00000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4" name="AutoShape 1">
          <a:extLst>
            <a:ext uri="{FF2B5EF4-FFF2-40B4-BE49-F238E27FC236}">
              <a16:creationId xmlns:a16="http://schemas.microsoft.com/office/drawing/2014/main" id="{00000000-0008-0000-0A00-00000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5" name="AutoShape 1">
          <a:extLst>
            <a:ext uri="{FF2B5EF4-FFF2-40B4-BE49-F238E27FC236}">
              <a16:creationId xmlns:a16="http://schemas.microsoft.com/office/drawing/2014/main" id="{00000000-0008-0000-0A00-00000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6" name="AutoShape 1">
          <a:extLst>
            <a:ext uri="{FF2B5EF4-FFF2-40B4-BE49-F238E27FC236}">
              <a16:creationId xmlns:a16="http://schemas.microsoft.com/office/drawing/2014/main" id="{00000000-0008-0000-0A00-00001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7" name="AutoShape 1">
          <a:extLst>
            <a:ext uri="{FF2B5EF4-FFF2-40B4-BE49-F238E27FC236}">
              <a16:creationId xmlns:a16="http://schemas.microsoft.com/office/drawing/2014/main" id="{00000000-0008-0000-0A00-00001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8" name="AutoShape 1">
          <a:extLst>
            <a:ext uri="{FF2B5EF4-FFF2-40B4-BE49-F238E27FC236}">
              <a16:creationId xmlns:a16="http://schemas.microsoft.com/office/drawing/2014/main" id="{00000000-0008-0000-0A00-00001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79" name="AutoShape 1">
          <a:extLst>
            <a:ext uri="{FF2B5EF4-FFF2-40B4-BE49-F238E27FC236}">
              <a16:creationId xmlns:a16="http://schemas.microsoft.com/office/drawing/2014/main" id="{00000000-0008-0000-0A00-00001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0" name="AutoShape 1">
          <a:extLst>
            <a:ext uri="{FF2B5EF4-FFF2-40B4-BE49-F238E27FC236}">
              <a16:creationId xmlns:a16="http://schemas.microsoft.com/office/drawing/2014/main" id="{00000000-0008-0000-0A00-00001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1" name="AutoShape 1">
          <a:extLst>
            <a:ext uri="{FF2B5EF4-FFF2-40B4-BE49-F238E27FC236}">
              <a16:creationId xmlns:a16="http://schemas.microsoft.com/office/drawing/2014/main" id="{00000000-0008-0000-0A00-00001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2" name="AutoShape 1">
          <a:extLst>
            <a:ext uri="{FF2B5EF4-FFF2-40B4-BE49-F238E27FC236}">
              <a16:creationId xmlns:a16="http://schemas.microsoft.com/office/drawing/2014/main" id="{00000000-0008-0000-0A00-00001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3" name="AutoShape 1">
          <a:extLst>
            <a:ext uri="{FF2B5EF4-FFF2-40B4-BE49-F238E27FC236}">
              <a16:creationId xmlns:a16="http://schemas.microsoft.com/office/drawing/2014/main" id="{00000000-0008-0000-0A00-00001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4" name="AutoShape 1">
          <a:extLst>
            <a:ext uri="{FF2B5EF4-FFF2-40B4-BE49-F238E27FC236}">
              <a16:creationId xmlns:a16="http://schemas.microsoft.com/office/drawing/2014/main" id="{00000000-0008-0000-0A00-00001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5" name="AutoShape 1">
          <a:extLst>
            <a:ext uri="{FF2B5EF4-FFF2-40B4-BE49-F238E27FC236}">
              <a16:creationId xmlns:a16="http://schemas.microsoft.com/office/drawing/2014/main" id="{00000000-0008-0000-0A00-00001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6" name="AutoShape 1">
          <a:extLst>
            <a:ext uri="{FF2B5EF4-FFF2-40B4-BE49-F238E27FC236}">
              <a16:creationId xmlns:a16="http://schemas.microsoft.com/office/drawing/2014/main" id="{00000000-0008-0000-0A00-00001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7" name="AutoShape 1">
          <a:extLst>
            <a:ext uri="{FF2B5EF4-FFF2-40B4-BE49-F238E27FC236}">
              <a16:creationId xmlns:a16="http://schemas.microsoft.com/office/drawing/2014/main" id="{00000000-0008-0000-0A00-00001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8" name="AutoShape 1">
          <a:extLst>
            <a:ext uri="{FF2B5EF4-FFF2-40B4-BE49-F238E27FC236}">
              <a16:creationId xmlns:a16="http://schemas.microsoft.com/office/drawing/2014/main" id="{00000000-0008-0000-0A00-00001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89" name="AutoShape 1">
          <a:extLst>
            <a:ext uri="{FF2B5EF4-FFF2-40B4-BE49-F238E27FC236}">
              <a16:creationId xmlns:a16="http://schemas.microsoft.com/office/drawing/2014/main" id="{00000000-0008-0000-0A00-00001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0" name="AutoShape 1">
          <a:extLst>
            <a:ext uri="{FF2B5EF4-FFF2-40B4-BE49-F238E27FC236}">
              <a16:creationId xmlns:a16="http://schemas.microsoft.com/office/drawing/2014/main" id="{00000000-0008-0000-0A00-00001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1" name="AutoShape 1">
          <a:extLst>
            <a:ext uri="{FF2B5EF4-FFF2-40B4-BE49-F238E27FC236}">
              <a16:creationId xmlns:a16="http://schemas.microsoft.com/office/drawing/2014/main" id="{00000000-0008-0000-0A00-00001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2" name="AutoShape 1">
          <a:extLst>
            <a:ext uri="{FF2B5EF4-FFF2-40B4-BE49-F238E27FC236}">
              <a16:creationId xmlns:a16="http://schemas.microsoft.com/office/drawing/2014/main" id="{00000000-0008-0000-0A00-00002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3" name="AutoShape 1">
          <a:extLst>
            <a:ext uri="{FF2B5EF4-FFF2-40B4-BE49-F238E27FC236}">
              <a16:creationId xmlns:a16="http://schemas.microsoft.com/office/drawing/2014/main" id="{00000000-0008-0000-0A00-00002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4" name="AutoShape 1">
          <a:extLst>
            <a:ext uri="{FF2B5EF4-FFF2-40B4-BE49-F238E27FC236}">
              <a16:creationId xmlns:a16="http://schemas.microsoft.com/office/drawing/2014/main" id="{00000000-0008-0000-0A00-00002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5" name="AutoShape 1">
          <a:extLst>
            <a:ext uri="{FF2B5EF4-FFF2-40B4-BE49-F238E27FC236}">
              <a16:creationId xmlns:a16="http://schemas.microsoft.com/office/drawing/2014/main" id="{00000000-0008-0000-0A00-00002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6" name="AutoShape 1">
          <a:extLst>
            <a:ext uri="{FF2B5EF4-FFF2-40B4-BE49-F238E27FC236}">
              <a16:creationId xmlns:a16="http://schemas.microsoft.com/office/drawing/2014/main" id="{00000000-0008-0000-0A00-00002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7" name="AutoShape 1">
          <a:extLst>
            <a:ext uri="{FF2B5EF4-FFF2-40B4-BE49-F238E27FC236}">
              <a16:creationId xmlns:a16="http://schemas.microsoft.com/office/drawing/2014/main" id="{00000000-0008-0000-0A00-00002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8" name="AutoShape 1">
          <a:extLst>
            <a:ext uri="{FF2B5EF4-FFF2-40B4-BE49-F238E27FC236}">
              <a16:creationId xmlns:a16="http://schemas.microsoft.com/office/drawing/2014/main" id="{00000000-0008-0000-0A00-00002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599" name="AutoShape 1">
          <a:extLst>
            <a:ext uri="{FF2B5EF4-FFF2-40B4-BE49-F238E27FC236}">
              <a16:creationId xmlns:a16="http://schemas.microsoft.com/office/drawing/2014/main" id="{00000000-0008-0000-0A00-00002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0" name="AutoShape 1">
          <a:extLst>
            <a:ext uri="{FF2B5EF4-FFF2-40B4-BE49-F238E27FC236}">
              <a16:creationId xmlns:a16="http://schemas.microsoft.com/office/drawing/2014/main" id="{00000000-0008-0000-0A00-00002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1" name="AutoShape 1">
          <a:extLst>
            <a:ext uri="{FF2B5EF4-FFF2-40B4-BE49-F238E27FC236}">
              <a16:creationId xmlns:a16="http://schemas.microsoft.com/office/drawing/2014/main" id="{00000000-0008-0000-0A00-00002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2" name="AutoShape 1">
          <a:extLst>
            <a:ext uri="{FF2B5EF4-FFF2-40B4-BE49-F238E27FC236}">
              <a16:creationId xmlns:a16="http://schemas.microsoft.com/office/drawing/2014/main" id="{00000000-0008-0000-0A00-00002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3" name="AutoShape 1">
          <a:extLst>
            <a:ext uri="{FF2B5EF4-FFF2-40B4-BE49-F238E27FC236}">
              <a16:creationId xmlns:a16="http://schemas.microsoft.com/office/drawing/2014/main" id="{00000000-0008-0000-0A00-00002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4" name="AutoShape 1">
          <a:extLst>
            <a:ext uri="{FF2B5EF4-FFF2-40B4-BE49-F238E27FC236}">
              <a16:creationId xmlns:a16="http://schemas.microsoft.com/office/drawing/2014/main" id="{00000000-0008-0000-0A00-00002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5" name="AutoShape 1">
          <a:extLst>
            <a:ext uri="{FF2B5EF4-FFF2-40B4-BE49-F238E27FC236}">
              <a16:creationId xmlns:a16="http://schemas.microsoft.com/office/drawing/2014/main" id="{00000000-0008-0000-0A00-00002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6" name="AutoShape 1">
          <a:extLst>
            <a:ext uri="{FF2B5EF4-FFF2-40B4-BE49-F238E27FC236}">
              <a16:creationId xmlns:a16="http://schemas.microsoft.com/office/drawing/2014/main" id="{00000000-0008-0000-0A00-00002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7" name="AutoShape 1">
          <a:extLst>
            <a:ext uri="{FF2B5EF4-FFF2-40B4-BE49-F238E27FC236}">
              <a16:creationId xmlns:a16="http://schemas.microsoft.com/office/drawing/2014/main" id="{00000000-0008-0000-0A00-00002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8" name="AutoShape 1">
          <a:extLst>
            <a:ext uri="{FF2B5EF4-FFF2-40B4-BE49-F238E27FC236}">
              <a16:creationId xmlns:a16="http://schemas.microsoft.com/office/drawing/2014/main" id="{00000000-0008-0000-0A00-00003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09" name="AutoShape 1">
          <a:extLst>
            <a:ext uri="{FF2B5EF4-FFF2-40B4-BE49-F238E27FC236}">
              <a16:creationId xmlns:a16="http://schemas.microsoft.com/office/drawing/2014/main" id="{00000000-0008-0000-0A00-00003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0" name="AutoShape 1">
          <a:extLst>
            <a:ext uri="{FF2B5EF4-FFF2-40B4-BE49-F238E27FC236}">
              <a16:creationId xmlns:a16="http://schemas.microsoft.com/office/drawing/2014/main" id="{00000000-0008-0000-0A00-00003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1" name="AutoShape 1">
          <a:extLst>
            <a:ext uri="{FF2B5EF4-FFF2-40B4-BE49-F238E27FC236}">
              <a16:creationId xmlns:a16="http://schemas.microsoft.com/office/drawing/2014/main" id="{00000000-0008-0000-0A00-00003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2" name="AutoShape 1">
          <a:extLst>
            <a:ext uri="{FF2B5EF4-FFF2-40B4-BE49-F238E27FC236}">
              <a16:creationId xmlns:a16="http://schemas.microsoft.com/office/drawing/2014/main" id="{00000000-0008-0000-0A00-00003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3" name="AutoShape 1">
          <a:extLst>
            <a:ext uri="{FF2B5EF4-FFF2-40B4-BE49-F238E27FC236}">
              <a16:creationId xmlns:a16="http://schemas.microsoft.com/office/drawing/2014/main" id="{00000000-0008-0000-0A00-00003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4" name="AutoShape 1">
          <a:extLst>
            <a:ext uri="{FF2B5EF4-FFF2-40B4-BE49-F238E27FC236}">
              <a16:creationId xmlns:a16="http://schemas.microsoft.com/office/drawing/2014/main" id="{00000000-0008-0000-0A00-00003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5" name="AutoShape 1">
          <a:extLst>
            <a:ext uri="{FF2B5EF4-FFF2-40B4-BE49-F238E27FC236}">
              <a16:creationId xmlns:a16="http://schemas.microsoft.com/office/drawing/2014/main" id="{00000000-0008-0000-0A00-00003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6" name="AutoShape 1">
          <a:extLst>
            <a:ext uri="{FF2B5EF4-FFF2-40B4-BE49-F238E27FC236}">
              <a16:creationId xmlns:a16="http://schemas.microsoft.com/office/drawing/2014/main" id="{00000000-0008-0000-0A00-00003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7" name="AutoShape 1">
          <a:extLst>
            <a:ext uri="{FF2B5EF4-FFF2-40B4-BE49-F238E27FC236}">
              <a16:creationId xmlns:a16="http://schemas.microsoft.com/office/drawing/2014/main" id="{00000000-0008-0000-0A00-00003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18" name="AutoShape 1">
          <a:extLst>
            <a:ext uri="{FF2B5EF4-FFF2-40B4-BE49-F238E27FC236}">
              <a16:creationId xmlns:a16="http://schemas.microsoft.com/office/drawing/2014/main" id="{00000000-0008-0000-0A00-00003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19" name="AutoShape 1">
          <a:extLst>
            <a:ext uri="{FF2B5EF4-FFF2-40B4-BE49-F238E27FC236}">
              <a16:creationId xmlns:a16="http://schemas.microsoft.com/office/drawing/2014/main" id="{00000000-0008-0000-0A00-00003B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0" name="AutoShape 1">
          <a:extLst>
            <a:ext uri="{FF2B5EF4-FFF2-40B4-BE49-F238E27FC236}">
              <a16:creationId xmlns:a16="http://schemas.microsoft.com/office/drawing/2014/main" id="{00000000-0008-0000-0A00-00003C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1" name="AutoShape 1">
          <a:extLst>
            <a:ext uri="{FF2B5EF4-FFF2-40B4-BE49-F238E27FC236}">
              <a16:creationId xmlns:a16="http://schemas.microsoft.com/office/drawing/2014/main" id="{00000000-0008-0000-0A00-00003D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2" name="AutoShape 1">
          <a:extLst>
            <a:ext uri="{FF2B5EF4-FFF2-40B4-BE49-F238E27FC236}">
              <a16:creationId xmlns:a16="http://schemas.microsoft.com/office/drawing/2014/main" id="{00000000-0008-0000-0A00-00003E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3" name="AutoShape 1">
          <a:extLst>
            <a:ext uri="{FF2B5EF4-FFF2-40B4-BE49-F238E27FC236}">
              <a16:creationId xmlns:a16="http://schemas.microsoft.com/office/drawing/2014/main" id="{00000000-0008-0000-0A00-00003F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4" name="AutoShape 1">
          <a:extLst>
            <a:ext uri="{FF2B5EF4-FFF2-40B4-BE49-F238E27FC236}">
              <a16:creationId xmlns:a16="http://schemas.microsoft.com/office/drawing/2014/main" id="{00000000-0008-0000-0A00-000040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5" name="AutoShape 1">
          <a:extLst>
            <a:ext uri="{FF2B5EF4-FFF2-40B4-BE49-F238E27FC236}">
              <a16:creationId xmlns:a16="http://schemas.microsoft.com/office/drawing/2014/main" id="{00000000-0008-0000-0A00-000041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6" name="AutoShape 1">
          <a:extLst>
            <a:ext uri="{FF2B5EF4-FFF2-40B4-BE49-F238E27FC236}">
              <a16:creationId xmlns:a16="http://schemas.microsoft.com/office/drawing/2014/main" id="{00000000-0008-0000-0A00-000042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7" name="AutoShape 1">
          <a:extLst>
            <a:ext uri="{FF2B5EF4-FFF2-40B4-BE49-F238E27FC236}">
              <a16:creationId xmlns:a16="http://schemas.microsoft.com/office/drawing/2014/main" id="{00000000-0008-0000-0A00-000043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8" name="AutoShape 1">
          <a:extLst>
            <a:ext uri="{FF2B5EF4-FFF2-40B4-BE49-F238E27FC236}">
              <a16:creationId xmlns:a16="http://schemas.microsoft.com/office/drawing/2014/main" id="{00000000-0008-0000-0A00-000044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29" name="AutoShape 1">
          <a:extLst>
            <a:ext uri="{FF2B5EF4-FFF2-40B4-BE49-F238E27FC236}">
              <a16:creationId xmlns:a16="http://schemas.microsoft.com/office/drawing/2014/main" id="{00000000-0008-0000-0A00-000045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0" name="AutoShape 1">
          <a:extLst>
            <a:ext uri="{FF2B5EF4-FFF2-40B4-BE49-F238E27FC236}">
              <a16:creationId xmlns:a16="http://schemas.microsoft.com/office/drawing/2014/main" id="{00000000-0008-0000-0A00-000046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1" name="AutoShape 1">
          <a:extLst>
            <a:ext uri="{FF2B5EF4-FFF2-40B4-BE49-F238E27FC236}">
              <a16:creationId xmlns:a16="http://schemas.microsoft.com/office/drawing/2014/main" id="{00000000-0008-0000-0A00-000047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2" name="AutoShape 1">
          <a:extLst>
            <a:ext uri="{FF2B5EF4-FFF2-40B4-BE49-F238E27FC236}">
              <a16:creationId xmlns:a16="http://schemas.microsoft.com/office/drawing/2014/main" id="{00000000-0008-0000-0A00-000048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3" name="AutoShape 1">
          <a:extLst>
            <a:ext uri="{FF2B5EF4-FFF2-40B4-BE49-F238E27FC236}">
              <a16:creationId xmlns:a16="http://schemas.microsoft.com/office/drawing/2014/main" id="{00000000-0008-0000-0A00-000049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4" name="AutoShape 1">
          <a:extLst>
            <a:ext uri="{FF2B5EF4-FFF2-40B4-BE49-F238E27FC236}">
              <a16:creationId xmlns:a16="http://schemas.microsoft.com/office/drawing/2014/main" id="{00000000-0008-0000-0A00-00004A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5" name="AutoShape 1">
          <a:extLst>
            <a:ext uri="{FF2B5EF4-FFF2-40B4-BE49-F238E27FC236}">
              <a16:creationId xmlns:a16="http://schemas.microsoft.com/office/drawing/2014/main" id="{00000000-0008-0000-0A00-00004B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6" name="AutoShape 1">
          <a:extLst>
            <a:ext uri="{FF2B5EF4-FFF2-40B4-BE49-F238E27FC236}">
              <a16:creationId xmlns:a16="http://schemas.microsoft.com/office/drawing/2014/main" id="{00000000-0008-0000-0A00-00004C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7" name="AutoShape 1">
          <a:extLst>
            <a:ext uri="{FF2B5EF4-FFF2-40B4-BE49-F238E27FC236}">
              <a16:creationId xmlns:a16="http://schemas.microsoft.com/office/drawing/2014/main" id="{00000000-0008-0000-0A00-00004D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8" name="AutoShape 1">
          <a:extLst>
            <a:ext uri="{FF2B5EF4-FFF2-40B4-BE49-F238E27FC236}">
              <a16:creationId xmlns:a16="http://schemas.microsoft.com/office/drawing/2014/main" id="{00000000-0008-0000-0A00-00004E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39" name="AutoShape 1">
          <a:extLst>
            <a:ext uri="{FF2B5EF4-FFF2-40B4-BE49-F238E27FC236}">
              <a16:creationId xmlns:a16="http://schemas.microsoft.com/office/drawing/2014/main" id="{00000000-0008-0000-0A00-00004F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0" name="AutoShape 1">
          <a:extLst>
            <a:ext uri="{FF2B5EF4-FFF2-40B4-BE49-F238E27FC236}">
              <a16:creationId xmlns:a16="http://schemas.microsoft.com/office/drawing/2014/main" id="{00000000-0008-0000-0A00-000050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1" name="AutoShape 1">
          <a:extLst>
            <a:ext uri="{FF2B5EF4-FFF2-40B4-BE49-F238E27FC236}">
              <a16:creationId xmlns:a16="http://schemas.microsoft.com/office/drawing/2014/main" id="{00000000-0008-0000-0A00-000051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2" name="AutoShape 1">
          <a:extLst>
            <a:ext uri="{FF2B5EF4-FFF2-40B4-BE49-F238E27FC236}">
              <a16:creationId xmlns:a16="http://schemas.microsoft.com/office/drawing/2014/main" id="{00000000-0008-0000-0A00-000052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3" name="AutoShape 1">
          <a:extLst>
            <a:ext uri="{FF2B5EF4-FFF2-40B4-BE49-F238E27FC236}">
              <a16:creationId xmlns:a16="http://schemas.microsoft.com/office/drawing/2014/main" id="{00000000-0008-0000-0A00-000053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4" name="AutoShape 1">
          <a:extLst>
            <a:ext uri="{FF2B5EF4-FFF2-40B4-BE49-F238E27FC236}">
              <a16:creationId xmlns:a16="http://schemas.microsoft.com/office/drawing/2014/main" id="{00000000-0008-0000-0A00-000054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5" name="AutoShape 1">
          <a:extLst>
            <a:ext uri="{FF2B5EF4-FFF2-40B4-BE49-F238E27FC236}">
              <a16:creationId xmlns:a16="http://schemas.microsoft.com/office/drawing/2014/main" id="{00000000-0008-0000-0A00-000055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6" name="AutoShape 1">
          <a:extLst>
            <a:ext uri="{FF2B5EF4-FFF2-40B4-BE49-F238E27FC236}">
              <a16:creationId xmlns:a16="http://schemas.microsoft.com/office/drawing/2014/main" id="{00000000-0008-0000-0A00-000056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7" name="AutoShape 1">
          <a:extLst>
            <a:ext uri="{FF2B5EF4-FFF2-40B4-BE49-F238E27FC236}">
              <a16:creationId xmlns:a16="http://schemas.microsoft.com/office/drawing/2014/main" id="{00000000-0008-0000-0A00-000057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8" name="AutoShape 1">
          <a:extLst>
            <a:ext uri="{FF2B5EF4-FFF2-40B4-BE49-F238E27FC236}">
              <a16:creationId xmlns:a16="http://schemas.microsoft.com/office/drawing/2014/main" id="{00000000-0008-0000-0A00-000058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49" name="AutoShape 1">
          <a:extLst>
            <a:ext uri="{FF2B5EF4-FFF2-40B4-BE49-F238E27FC236}">
              <a16:creationId xmlns:a16="http://schemas.microsoft.com/office/drawing/2014/main" id="{00000000-0008-0000-0A00-000059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0" name="AutoShape 1">
          <a:extLst>
            <a:ext uri="{FF2B5EF4-FFF2-40B4-BE49-F238E27FC236}">
              <a16:creationId xmlns:a16="http://schemas.microsoft.com/office/drawing/2014/main" id="{00000000-0008-0000-0A00-00005A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1" name="AutoShape 1">
          <a:extLst>
            <a:ext uri="{FF2B5EF4-FFF2-40B4-BE49-F238E27FC236}">
              <a16:creationId xmlns:a16="http://schemas.microsoft.com/office/drawing/2014/main" id="{00000000-0008-0000-0A00-00005B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2" name="AutoShape 1">
          <a:extLst>
            <a:ext uri="{FF2B5EF4-FFF2-40B4-BE49-F238E27FC236}">
              <a16:creationId xmlns:a16="http://schemas.microsoft.com/office/drawing/2014/main" id="{00000000-0008-0000-0A00-00005C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3" name="AutoShape 1">
          <a:extLst>
            <a:ext uri="{FF2B5EF4-FFF2-40B4-BE49-F238E27FC236}">
              <a16:creationId xmlns:a16="http://schemas.microsoft.com/office/drawing/2014/main" id="{00000000-0008-0000-0A00-00005D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4" name="AutoShape 1">
          <a:extLst>
            <a:ext uri="{FF2B5EF4-FFF2-40B4-BE49-F238E27FC236}">
              <a16:creationId xmlns:a16="http://schemas.microsoft.com/office/drawing/2014/main" id="{00000000-0008-0000-0A00-00005E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5" name="AutoShape 1">
          <a:extLst>
            <a:ext uri="{FF2B5EF4-FFF2-40B4-BE49-F238E27FC236}">
              <a16:creationId xmlns:a16="http://schemas.microsoft.com/office/drawing/2014/main" id="{00000000-0008-0000-0A00-00005F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6" name="AutoShape 1">
          <a:extLst>
            <a:ext uri="{FF2B5EF4-FFF2-40B4-BE49-F238E27FC236}">
              <a16:creationId xmlns:a16="http://schemas.microsoft.com/office/drawing/2014/main" id="{00000000-0008-0000-0A00-000060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7" name="AutoShape 1">
          <a:extLst>
            <a:ext uri="{FF2B5EF4-FFF2-40B4-BE49-F238E27FC236}">
              <a16:creationId xmlns:a16="http://schemas.microsoft.com/office/drawing/2014/main" id="{00000000-0008-0000-0A00-000061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8" name="AutoShape 1">
          <a:extLst>
            <a:ext uri="{FF2B5EF4-FFF2-40B4-BE49-F238E27FC236}">
              <a16:creationId xmlns:a16="http://schemas.microsoft.com/office/drawing/2014/main" id="{00000000-0008-0000-0A00-000062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59" name="AutoShape 1">
          <a:extLst>
            <a:ext uri="{FF2B5EF4-FFF2-40B4-BE49-F238E27FC236}">
              <a16:creationId xmlns:a16="http://schemas.microsoft.com/office/drawing/2014/main" id="{00000000-0008-0000-0A00-000063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0" name="AutoShape 1">
          <a:extLst>
            <a:ext uri="{FF2B5EF4-FFF2-40B4-BE49-F238E27FC236}">
              <a16:creationId xmlns:a16="http://schemas.microsoft.com/office/drawing/2014/main" id="{00000000-0008-0000-0A00-000064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1" name="AutoShape 1">
          <a:extLst>
            <a:ext uri="{FF2B5EF4-FFF2-40B4-BE49-F238E27FC236}">
              <a16:creationId xmlns:a16="http://schemas.microsoft.com/office/drawing/2014/main" id="{00000000-0008-0000-0A00-000065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2" name="AutoShape 1">
          <a:extLst>
            <a:ext uri="{FF2B5EF4-FFF2-40B4-BE49-F238E27FC236}">
              <a16:creationId xmlns:a16="http://schemas.microsoft.com/office/drawing/2014/main" id="{00000000-0008-0000-0A00-000066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3" name="AutoShape 1">
          <a:extLst>
            <a:ext uri="{FF2B5EF4-FFF2-40B4-BE49-F238E27FC236}">
              <a16:creationId xmlns:a16="http://schemas.microsoft.com/office/drawing/2014/main" id="{00000000-0008-0000-0A00-000067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4" name="AutoShape 1">
          <a:extLst>
            <a:ext uri="{FF2B5EF4-FFF2-40B4-BE49-F238E27FC236}">
              <a16:creationId xmlns:a16="http://schemas.microsoft.com/office/drawing/2014/main" id="{00000000-0008-0000-0A00-000068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5" name="AutoShape 1">
          <a:extLst>
            <a:ext uri="{FF2B5EF4-FFF2-40B4-BE49-F238E27FC236}">
              <a16:creationId xmlns:a16="http://schemas.microsoft.com/office/drawing/2014/main" id="{00000000-0008-0000-0A00-000069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6" name="AutoShape 1">
          <a:extLst>
            <a:ext uri="{FF2B5EF4-FFF2-40B4-BE49-F238E27FC236}">
              <a16:creationId xmlns:a16="http://schemas.microsoft.com/office/drawing/2014/main" id="{00000000-0008-0000-0A00-00006A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7" name="AutoShape 1">
          <a:extLst>
            <a:ext uri="{FF2B5EF4-FFF2-40B4-BE49-F238E27FC236}">
              <a16:creationId xmlns:a16="http://schemas.microsoft.com/office/drawing/2014/main" id="{00000000-0008-0000-0A00-00006B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8" name="AutoShape 1">
          <a:extLst>
            <a:ext uri="{FF2B5EF4-FFF2-40B4-BE49-F238E27FC236}">
              <a16:creationId xmlns:a16="http://schemas.microsoft.com/office/drawing/2014/main" id="{00000000-0008-0000-0A00-00006C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69" name="AutoShape 1">
          <a:extLst>
            <a:ext uri="{FF2B5EF4-FFF2-40B4-BE49-F238E27FC236}">
              <a16:creationId xmlns:a16="http://schemas.microsoft.com/office/drawing/2014/main" id="{00000000-0008-0000-0A00-00006D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670" name="AutoShape 1">
          <a:extLst>
            <a:ext uri="{FF2B5EF4-FFF2-40B4-BE49-F238E27FC236}">
              <a16:creationId xmlns:a16="http://schemas.microsoft.com/office/drawing/2014/main" id="{00000000-0008-0000-0A00-00006E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3" name="AutoShape 1">
          <a:extLst>
            <a:ext uri="{FF2B5EF4-FFF2-40B4-BE49-F238E27FC236}">
              <a16:creationId xmlns:a16="http://schemas.microsoft.com/office/drawing/2014/main" id="{00000000-0008-0000-0A00-00007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4" name="AutoShape 1">
          <a:extLst>
            <a:ext uri="{FF2B5EF4-FFF2-40B4-BE49-F238E27FC236}">
              <a16:creationId xmlns:a16="http://schemas.microsoft.com/office/drawing/2014/main" id="{00000000-0008-0000-0A00-00007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5" name="AutoShape 1">
          <a:extLst>
            <a:ext uri="{FF2B5EF4-FFF2-40B4-BE49-F238E27FC236}">
              <a16:creationId xmlns:a16="http://schemas.microsoft.com/office/drawing/2014/main" id="{00000000-0008-0000-0A00-00007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6" name="AutoShape 1">
          <a:extLst>
            <a:ext uri="{FF2B5EF4-FFF2-40B4-BE49-F238E27FC236}">
              <a16:creationId xmlns:a16="http://schemas.microsoft.com/office/drawing/2014/main" id="{00000000-0008-0000-0A00-00007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7" name="AutoShape 1">
          <a:extLst>
            <a:ext uri="{FF2B5EF4-FFF2-40B4-BE49-F238E27FC236}">
              <a16:creationId xmlns:a16="http://schemas.microsoft.com/office/drawing/2014/main" id="{00000000-0008-0000-0A00-00007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8" name="AutoShape 1">
          <a:extLst>
            <a:ext uri="{FF2B5EF4-FFF2-40B4-BE49-F238E27FC236}">
              <a16:creationId xmlns:a16="http://schemas.microsoft.com/office/drawing/2014/main" id="{00000000-0008-0000-0A00-00007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79" name="AutoShape 1">
          <a:extLst>
            <a:ext uri="{FF2B5EF4-FFF2-40B4-BE49-F238E27FC236}">
              <a16:creationId xmlns:a16="http://schemas.microsoft.com/office/drawing/2014/main" id="{00000000-0008-0000-0A00-00007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0" name="AutoShape 1">
          <a:extLst>
            <a:ext uri="{FF2B5EF4-FFF2-40B4-BE49-F238E27FC236}">
              <a16:creationId xmlns:a16="http://schemas.microsoft.com/office/drawing/2014/main" id="{00000000-0008-0000-0A00-00007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1" name="AutoShape 1">
          <a:extLst>
            <a:ext uri="{FF2B5EF4-FFF2-40B4-BE49-F238E27FC236}">
              <a16:creationId xmlns:a16="http://schemas.microsoft.com/office/drawing/2014/main" id="{00000000-0008-0000-0A00-00007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2" name="AutoShape 1">
          <a:extLst>
            <a:ext uri="{FF2B5EF4-FFF2-40B4-BE49-F238E27FC236}">
              <a16:creationId xmlns:a16="http://schemas.microsoft.com/office/drawing/2014/main" id="{00000000-0008-0000-0A00-00007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3" name="AutoShape 1">
          <a:extLst>
            <a:ext uri="{FF2B5EF4-FFF2-40B4-BE49-F238E27FC236}">
              <a16:creationId xmlns:a16="http://schemas.microsoft.com/office/drawing/2014/main" id="{00000000-0008-0000-0A00-00007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4" name="AutoShape 1">
          <a:extLst>
            <a:ext uri="{FF2B5EF4-FFF2-40B4-BE49-F238E27FC236}">
              <a16:creationId xmlns:a16="http://schemas.microsoft.com/office/drawing/2014/main" id="{00000000-0008-0000-0A00-00007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5" name="AutoShape 1">
          <a:extLst>
            <a:ext uri="{FF2B5EF4-FFF2-40B4-BE49-F238E27FC236}">
              <a16:creationId xmlns:a16="http://schemas.microsoft.com/office/drawing/2014/main" id="{00000000-0008-0000-0A00-00007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6" name="AutoShape 1">
          <a:extLst>
            <a:ext uri="{FF2B5EF4-FFF2-40B4-BE49-F238E27FC236}">
              <a16:creationId xmlns:a16="http://schemas.microsoft.com/office/drawing/2014/main" id="{00000000-0008-0000-0A00-00007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7" name="AutoShape 1">
          <a:extLst>
            <a:ext uri="{FF2B5EF4-FFF2-40B4-BE49-F238E27FC236}">
              <a16:creationId xmlns:a16="http://schemas.microsoft.com/office/drawing/2014/main" id="{00000000-0008-0000-0A00-00007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8" name="AutoShape 1">
          <a:extLst>
            <a:ext uri="{FF2B5EF4-FFF2-40B4-BE49-F238E27FC236}">
              <a16:creationId xmlns:a16="http://schemas.microsoft.com/office/drawing/2014/main" id="{00000000-0008-0000-0A00-00008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89" name="AutoShape 1">
          <a:extLst>
            <a:ext uri="{FF2B5EF4-FFF2-40B4-BE49-F238E27FC236}">
              <a16:creationId xmlns:a16="http://schemas.microsoft.com/office/drawing/2014/main" id="{00000000-0008-0000-0A00-00008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0" name="AutoShape 1">
          <a:extLst>
            <a:ext uri="{FF2B5EF4-FFF2-40B4-BE49-F238E27FC236}">
              <a16:creationId xmlns:a16="http://schemas.microsoft.com/office/drawing/2014/main" id="{00000000-0008-0000-0A00-00008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1" name="AutoShape 1">
          <a:extLst>
            <a:ext uri="{FF2B5EF4-FFF2-40B4-BE49-F238E27FC236}">
              <a16:creationId xmlns:a16="http://schemas.microsoft.com/office/drawing/2014/main" id="{00000000-0008-0000-0A00-00008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2" name="AutoShape 1">
          <a:extLst>
            <a:ext uri="{FF2B5EF4-FFF2-40B4-BE49-F238E27FC236}">
              <a16:creationId xmlns:a16="http://schemas.microsoft.com/office/drawing/2014/main" id="{00000000-0008-0000-0A00-00008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3" name="AutoShape 1">
          <a:extLst>
            <a:ext uri="{FF2B5EF4-FFF2-40B4-BE49-F238E27FC236}">
              <a16:creationId xmlns:a16="http://schemas.microsoft.com/office/drawing/2014/main" id="{00000000-0008-0000-0A00-00008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4" name="AutoShape 1">
          <a:extLst>
            <a:ext uri="{FF2B5EF4-FFF2-40B4-BE49-F238E27FC236}">
              <a16:creationId xmlns:a16="http://schemas.microsoft.com/office/drawing/2014/main" id="{00000000-0008-0000-0A00-00008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5" name="AutoShape 1">
          <a:extLst>
            <a:ext uri="{FF2B5EF4-FFF2-40B4-BE49-F238E27FC236}">
              <a16:creationId xmlns:a16="http://schemas.microsoft.com/office/drawing/2014/main" id="{00000000-0008-0000-0A00-00008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6" name="AutoShape 1">
          <a:extLst>
            <a:ext uri="{FF2B5EF4-FFF2-40B4-BE49-F238E27FC236}">
              <a16:creationId xmlns:a16="http://schemas.microsoft.com/office/drawing/2014/main" id="{00000000-0008-0000-0A00-00008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7" name="AutoShape 1">
          <a:extLst>
            <a:ext uri="{FF2B5EF4-FFF2-40B4-BE49-F238E27FC236}">
              <a16:creationId xmlns:a16="http://schemas.microsoft.com/office/drawing/2014/main" id="{00000000-0008-0000-0A00-00008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8" name="AutoShape 1">
          <a:extLst>
            <a:ext uri="{FF2B5EF4-FFF2-40B4-BE49-F238E27FC236}">
              <a16:creationId xmlns:a16="http://schemas.microsoft.com/office/drawing/2014/main" id="{00000000-0008-0000-0A00-00008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699" name="AutoShape 1">
          <a:extLst>
            <a:ext uri="{FF2B5EF4-FFF2-40B4-BE49-F238E27FC236}">
              <a16:creationId xmlns:a16="http://schemas.microsoft.com/office/drawing/2014/main" id="{00000000-0008-0000-0A00-00008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0" name="AutoShape 1">
          <a:extLst>
            <a:ext uri="{FF2B5EF4-FFF2-40B4-BE49-F238E27FC236}">
              <a16:creationId xmlns:a16="http://schemas.microsoft.com/office/drawing/2014/main" id="{00000000-0008-0000-0A00-00008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1" name="AutoShape 1">
          <a:extLst>
            <a:ext uri="{FF2B5EF4-FFF2-40B4-BE49-F238E27FC236}">
              <a16:creationId xmlns:a16="http://schemas.microsoft.com/office/drawing/2014/main" id="{00000000-0008-0000-0A00-00008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2" name="AutoShape 1">
          <a:extLst>
            <a:ext uri="{FF2B5EF4-FFF2-40B4-BE49-F238E27FC236}">
              <a16:creationId xmlns:a16="http://schemas.microsoft.com/office/drawing/2014/main" id="{00000000-0008-0000-0A00-00008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3" name="AutoShape 1">
          <a:extLst>
            <a:ext uri="{FF2B5EF4-FFF2-40B4-BE49-F238E27FC236}">
              <a16:creationId xmlns:a16="http://schemas.microsoft.com/office/drawing/2014/main" id="{00000000-0008-0000-0A00-00008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4" name="AutoShape 1">
          <a:extLst>
            <a:ext uri="{FF2B5EF4-FFF2-40B4-BE49-F238E27FC236}">
              <a16:creationId xmlns:a16="http://schemas.microsoft.com/office/drawing/2014/main" id="{00000000-0008-0000-0A00-00009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5" name="AutoShape 1">
          <a:extLst>
            <a:ext uri="{FF2B5EF4-FFF2-40B4-BE49-F238E27FC236}">
              <a16:creationId xmlns:a16="http://schemas.microsoft.com/office/drawing/2014/main" id="{00000000-0008-0000-0A00-00009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6" name="AutoShape 1">
          <a:extLst>
            <a:ext uri="{FF2B5EF4-FFF2-40B4-BE49-F238E27FC236}">
              <a16:creationId xmlns:a16="http://schemas.microsoft.com/office/drawing/2014/main" id="{00000000-0008-0000-0A00-00009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7" name="AutoShape 1">
          <a:extLst>
            <a:ext uri="{FF2B5EF4-FFF2-40B4-BE49-F238E27FC236}">
              <a16:creationId xmlns:a16="http://schemas.microsoft.com/office/drawing/2014/main" id="{00000000-0008-0000-0A00-00009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8" name="AutoShape 1">
          <a:extLst>
            <a:ext uri="{FF2B5EF4-FFF2-40B4-BE49-F238E27FC236}">
              <a16:creationId xmlns:a16="http://schemas.microsoft.com/office/drawing/2014/main" id="{00000000-0008-0000-0A00-00009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09" name="AutoShape 1">
          <a:extLst>
            <a:ext uri="{FF2B5EF4-FFF2-40B4-BE49-F238E27FC236}">
              <a16:creationId xmlns:a16="http://schemas.microsoft.com/office/drawing/2014/main" id="{00000000-0008-0000-0A00-00009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0" name="AutoShape 1">
          <a:extLst>
            <a:ext uri="{FF2B5EF4-FFF2-40B4-BE49-F238E27FC236}">
              <a16:creationId xmlns:a16="http://schemas.microsoft.com/office/drawing/2014/main" id="{00000000-0008-0000-0A00-00009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1" name="AutoShape 1">
          <a:extLst>
            <a:ext uri="{FF2B5EF4-FFF2-40B4-BE49-F238E27FC236}">
              <a16:creationId xmlns:a16="http://schemas.microsoft.com/office/drawing/2014/main" id="{00000000-0008-0000-0A00-00009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2" name="AutoShape 1">
          <a:extLst>
            <a:ext uri="{FF2B5EF4-FFF2-40B4-BE49-F238E27FC236}">
              <a16:creationId xmlns:a16="http://schemas.microsoft.com/office/drawing/2014/main" id="{00000000-0008-0000-0A00-00009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3" name="AutoShape 1">
          <a:extLst>
            <a:ext uri="{FF2B5EF4-FFF2-40B4-BE49-F238E27FC236}">
              <a16:creationId xmlns:a16="http://schemas.microsoft.com/office/drawing/2014/main" id="{00000000-0008-0000-0A00-00009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4" name="AutoShape 1">
          <a:extLst>
            <a:ext uri="{FF2B5EF4-FFF2-40B4-BE49-F238E27FC236}">
              <a16:creationId xmlns:a16="http://schemas.microsoft.com/office/drawing/2014/main" id="{00000000-0008-0000-0A00-00009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5" name="AutoShape 1">
          <a:extLst>
            <a:ext uri="{FF2B5EF4-FFF2-40B4-BE49-F238E27FC236}">
              <a16:creationId xmlns:a16="http://schemas.microsoft.com/office/drawing/2014/main" id="{00000000-0008-0000-0A00-00009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6" name="AutoShape 1">
          <a:extLst>
            <a:ext uri="{FF2B5EF4-FFF2-40B4-BE49-F238E27FC236}">
              <a16:creationId xmlns:a16="http://schemas.microsoft.com/office/drawing/2014/main" id="{00000000-0008-0000-0A00-00009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7" name="AutoShape 1">
          <a:extLst>
            <a:ext uri="{FF2B5EF4-FFF2-40B4-BE49-F238E27FC236}">
              <a16:creationId xmlns:a16="http://schemas.microsoft.com/office/drawing/2014/main" id="{00000000-0008-0000-0A00-00009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8" name="AutoShape 1">
          <a:extLst>
            <a:ext uri="{FF2B5EF4-FFF2-40B4-BE49-F238E27FC236}">
              <a16:creationId xmlns:a16="http://schemas.microsoft.com/office/drawing/2014/main" id="{00000000-0008-0000-0A00-00009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19" name="AutoShape 1">
          <a:extLst>
            <a:ext uri="{FF2B5EF4-FFF2-40B4-BE49-F238E27FC236}">
              <a16:creationId xmlns:a16="http://schemas.microsoft.com/office/drawing/2014/main" id="{00000000-0008-0000-0A00-00009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0" name="AutoShape 1">
          <a:extLst>
            <a:ext uri="{FF2B5EF4-FFF2-40B4-BE49-F238E27FC236}">
              <a16:creationId xmlns:a16="http://schemas.microsoft.com/office/drawing/2014/main" id="{00000000-0008-0000-0A00-0000A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1" name="AutoShape 1">
          <a:extLst>
            <a:ext uri="{FF2B5EF4-FFF2-40B4-BE49-F238E27FC236}">
              <a16:creationId xmlns:a16="http://schemas.microsoft.com/office/drawing/2014/main" id="{00000000-0008-0000-0A00-0000A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2" name="AutoShape 1">
          <a:extLst>
            <a:ext uri="{FF2B5EF4-FFF2-40B4-BE49-F238E27FC236}">
              <a16:creationId xmlns:a16="http://schemas.microsoft.com/office/drawing/2014/main" id="{00000000-0008-0000-0A00-0000A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3" name="AutoShape 1">
          <a:extLst>
            <a:ext uri="{FF2B5EF4-FFF2-40B4-BE49-F238E27FC236}">
              <a16:creationId xmlns:a16="http://schemas.microsoft.com/office/drawing/2014/main" id="{00000000-0008-0000-0A00-0000A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4" name="AutoShape 1">
          <a:extLst>
            <a:ext uri="{FF2B5EF4-FFF2-40B4-BE49-F238E27FC236}">
              <a16:creationId xmlns:a16="http://schemas.microsoft.com/office/drawing/2014/main" id="{00000000-0008-0000-0A00-0000A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5" name="AutoShape 1">
          <a:extLst>
            <a:ext uri="{FF2B5EF4-FFF2-40B4-BE49-F238E27FC236}">
              <a16:creationId xmlns:a16="http://schemas.microsoft.com/office/drawing/2014/main" id="{00000000-0008-0000-0A00-0000A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6" name="AutoShape 1">
          <a:extLst>
            <a:ext uri="{FF2B5EF4-FFF2-40B4-BE49-F238E27FC236}">
              <a16:creationId xmlns:a16="http://schemas.microsoft.com/office/drawing/2014/main" id="{00000000-0008-0000-0A00-0000A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7" name="AutoShape 1">
          <a:extLst>
            <a:ext uri="{FF2B5EF4-FFF2-40B4-BE49-F238E27FC236}">
              <a16:creationId xmlns:a16="http://schemas.microsoft.com/office/drawing/2014/main" id="{00000000-0008-0000-0A00-0000A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8" name="AutoShape 1">
          <a:extLst>
            <a:ext uri="{FF2B5EF4-FFF2-40B4-BE49-F238E27FC236}">
              <a16:creationId xmlns:a16="http://schemas.microsoft.com/office/drawing/2014/main" id="{00000000-0008-0000-0A00-0000A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29" name="AutoShape 1">
          <a:extLst>
            <a:ext uri="{FF2B5EF4-FFF2-40B4-BE49-F238E27FC236}">
              <a16:creationId xmlns:a16="http://schemas.microsoft.com/office/drawing/2014/main" id="{00000000-0008-0000-0A00-0000A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0" name="AutoShape 1">
          <a:extLst>
            <a:ext uri="{FF2B5EF4-FFF2-40B4-BE49-F238E27FC236}">
              <a16:creationId xmlns:a16="http://schemas.microsoft.com/office/drawing/2014/main" id="{00000000-0008-0000-0A00-0000A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1" name="AutoShape 1">
          <a:extLst>
            <a:ext uri="{FF2B5EF4-FFF2-40B4-BE49-F238E27FC236}">
              <a16:creationId xmlns:a16="http://schemas.microsoft.com/office/drawing/2014/main" id="{00000000-0008-0000-0A00-0000A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2" name="AutoShape 1">
          <a:extLst>
            <a:ext uri="{FF2B5EF4-FFF2-40B4-BE49-F238E27FC236}">
              <a16:creationId xmlns:a16="http://schemas.microsoft.com/office/drawing/2014/main" id="{00000000-0008-0000-0A00-0000A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3" name="AutoShape 1">
          <a:extLst>
            <a:ext uri="{FF2B5EF4-FFF2-40B4-BE49-F238E27FC236}">
              <a16:creationId xmlns:a16="http://schemas.microsoft.com/office/drawing/2014/main" id="{00000000-0008-0000-0A00-0000A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4" name="AutoShape 1">
          <a:extLst>
            <a:ext uri="{FF2B5EF4-FFF2-40B4-BE49-F238E27FC236}">
              <a16:creationId xmlns:a16="http://schemas.microsoft.com/office/drawing/2014/main" id="{00000000-0008-0000-0A00-0000A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5" name="AutoShape 1">
          <a:extLst>
            <a:ext uri="{FF2B5EF4-FFF2-40B4-BE49-F238E27FC236}">
              <a16:creationId xmlns:a16="http://schemas.microsoft.com/office/drawing/2014/main" id="{00000000-0008-0000-0A00-0000A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6" name="AutoShape 1">
          <a:extLst>
            <a:ext uri="{FF2B5EF4-FFF2-40B4-BE49-F238E27FC236}">
              <a16:creationId xmlns:a16="http://schemas.microsoft.com/office/drawing/2014/main" id="{00000000-0008-0000-0A00-0000B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7" name="AutoShape 1">
          <a:extLst>
            <a:ext uri="{FF2B5EF4-FFF2-40B4-BE49-F238E27FC236}">
              <a16:creationId xmlns:a16="http://schemas.microsoft.com/office/drawing/2014/main" id="{00000000-0008-0000-0A00-0000B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8" name="AutoShape 1">
          <a:extLst>
            <a:ext uri="{FF2B5EF4-FFF2-40B4-BE49-F238E27FC236}">
              <a16:creationId xmlns:a16="http://schemas.microsoft.com/office/drawing/2014/main" id="{00000000-0008-0000-0A00-0000B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39" name="AutoShape 1">
          <a:extLst>
            <a:ext uri="{FF2B5EF4-FFF2-40B4-BE49-F238E27FC236}">
              <a16:creationId xmlns:a16="http://schemas.microsoft.com/office/drawing/2014/main" id="{00000000-0008-0000-0A00-0000B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0" name="AutoShape 1">
          <a:extLst>
            <a:ext uri="{FF2B5EF4-FFF2-40B4-BE49-F238E27FC236}">
              <a16:creationId xmlns:a16="http://schemas.microsoft.com/office/drawing/2014/main" id="{00000000-0008-0000-0A00-0000B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1" name="AutoShape 1">
          <a:extLst>
            <a:ext uri="{FF2B5EF4-FFF2-40B4-BE49-F238E27FC236}">
              <a16:creationId xmlns:a16="http://schemas.microsoft.com/office/drawing/2014/main" id="{00000000-0008-0000-0A00-0000B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2" name="AutoShape 1">
          <a:extLst>
            <a:ext uri="{FF2B5EF4-FFF2-40B4-BE49-F238E27FC236}">
              <a16:creationId xmlns:a16="http://schemas.microsoft.com/office/drawing/2014/main" id="{00000000-0008-0000-0A00-0000B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3" name="AutoShape 1">
          <a:extLst>
            <a:ext uri="{FF2B5EF4-FFF2-40B4-BE49-F238E27FC236}">
              <a16:creationId xmlns:a16="http://schemas.microsoft.com/office/drawing/2014/main" id="{00000000-0008-0000-0A00-0000B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4" name="AutoShape 1">
          <a:extLst>
            <a:ext uri="{FF2B5EF4-FFF2-40B4-BE49-F238E27FC236}">
              <a16:creationId xmlns:a16="http://schemas.microsoft.com/office/drawing/2014/main" id="{00000000-0008-0000-0A00-0000B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5" name="AutoShape 1">
          <a:extLst>
            <a:ext uri="{FF2B5EF4-FFF2-40B4-BE49-F238E27FC236}">
              <a16:creationId xmlns:a16="http://schemas.microsoft.com/office/drawing/2014/main" id="{00000000-0008-0000-0A00-0000B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6" name="AutoShape 1">
          <a:extLst>
            <a:ext uri="{FF2B5EF4-FFF2-40B4-BE49-F238E27FC236}">
              <a16:creationId xmlns:a16="http://schemas.microsoft.com/office/drawing/2014/main" id="{00000000-0008-0000-0A00-0000B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7" name="AutoShape 1">
          <a:extLst>
            <a:ext uri="{FF2B5EF4-FFF2-40B4-BE49-F238E27FC236}">
              <a16:creationId xmlns:a16="http://schemas.microsoft.com/office/drawing/2014/main" id="{00000000-0008-0000-0A00-0000B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8" name="AutoShape 1">
          <a:extLst>
            <a:ext uri="{FF2B5EF4-FFF2-40B4-BE49-F238E27FC236}">
              <a16:creationId xmlns:a16="http://schemas.microsoft.com/office/drawing/2014/main" id="{00000000-0008-0000-0A00-0000B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49" name="AutoShape 1">
          <a:extLst>
            <a:ext uri="{FF2B5EF4-FFF2-40B4-BE49-F238E27FC236}">
              <a16:creationId xmlns:a16="http://schemas.microsoft.com/office/drawing/2014/main" id="{00000000-0008-0000-0A00-0000B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0" name="AutoShape 1">
          <a:extLst>
            <a:ext uri="{FF2B5EF4-FFF2-40B4-BE49-F238E27FC236}">
              <a16:creationId xmlns:a16="http://schemas.microsoft.com/office/drawing/2014/main" id="{00000000-0008-0000-0A00-0000B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1" name="AutoShape 1">
          <a:extLst>
            <a:ext uri="{FF2B5EF4-FFF2-40B4-BE49-F238E27FC236}">
              <a16:creationId xmlns:a16="http://schemas.microsoft.com/office/drawing/2014/main" id="{00000000-0008-0000-0A00-0000B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2" name="AutoShape 1">
          <a:extLst>
            <a:ext uri="{FF2B5EF4-FFF2-40B4-BE49-F238E27FC236}">
              <a16:creationId xmlns:a16="http://schemas.microsoft.com/office/drawing/2014/main" id="{00000000-0008-0000-0A00-0000C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3" name="AutoShape 1">
          <a:extLst>
            <a:ext uri="{FF2B5EF4-FFF2-40B4-BE49-F238E27FC236}">
              <a16:creationId xmlns:a16="http://schemas.microsoft.com/office/drawing/2014/main" id="{00000000-0008-0000-0A00-0000C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4" name="AutoShape 1">
          <a:extLst>
            <a:ext uri="{FF2B5EF4-FFF2-40B4-BE49-F238E27FC236}">
              <a16:creationId xmlns:a16="http://schemas.microsoft.com/office/drawing/2014/main" id="{00000000-0008-0000-0A00-0000C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5" name="AutoShape 1">
          <a:extLst>
            <a:ext uri="{FF2B5EF4-FFF2-40B4-BE49-F238E27FC236}">
              <a16:creationId xmlns:a16="http://schemas.microsoft.com/office/drawing/2014/main" id="{00000000-0008-0000-0A00-0000C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6" name="AutoShape 1">
          <a:extLst>
            <a:ext uri="{FF2B5EF4-FFF2-40B4-BE49-F238E27FC236}">
              <a16:creationId xmlns:a16="http://schemas.microsoft.com/office/drawing/2014/main" id="{00000000-0008-0000-0A00-0000C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7" name="AutoShape 1">
          <a:extLst>
            <a:ext uri="{FF2B5EF4-FFF2-40B4-BE49-F238E27FC236}">
              <a16:creationId xmlns:a16="http://schemas.microsoft.com/office/drawing/2014/main" id="{00000000-0008-0000-0A00-0000C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8" name="AutoShape 1">
          <a:extLst>
            <a:ext uri="{FF2B5EF4-FFF2-40B4-BE49-F238E27FC236}">
              <a16:creationId xmlns:a16="http://schemas.microsoft.com/office/drawing/2014/main" id="{00000000-0008-0000-0A00-0000C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59" name="AutoShape 1">
          <a:extLst>
            <a:ext uri="{FF2B5EF4-FFF2-40B4-BE49-F238E27FC236}">
              <a16:creationId xmlns:a16="http://schemas.microsoft.com/office/drawing/2014/main" id="{00000000-0008-0000-0A00-0000C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0" name="AutoShape 1">
          <a:extLst>
            <a:ext uri="{FF2B5EF4-FFF2-40B4-BE49-F238E27FC236}">
              <a16:creationId xmlns:a16="http://schemas.microsoft.com/office/drawing/2014/main" id="{00000000-0008-0000-0A00-0000C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1" name="AutoShape 1">
          <a:extLst>
            <a:ext uri="{FF2B5EF4-FFF2-40B4-BE49-F238E27FC236}">
              <a16:creationId xmlns:a16="http://schemas.microsoft.com/office/drawing/2014/main" id="{00000000-0008-0000-0A00-0000C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2" name="AutoShape 1">
          <a:extLst>
            <a:ext uri="{FF2B5EF4-FFF2-40B4-BE49-F238E27FC236}">
              <a16:creationId xmlns:a16="http://schemas.microsoft.com/office/drawing/2014/main" id="{00000000-0008-0000-0A00-0000C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3" name="AutoShape 1">
          <a:extLst>
            <a:ext uri="{FF2B5EF4-FFF2-40B4-BE49-F238E27FC236}">
              <a16:creationId xmlns:a16="http://schemas.microsoft.com/office/drawing/2014/main" id="{00000000-0008-0000-0A00-0000C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4" name="AutoShape 1">
          <a:extLst>
            <a:ext uri="{FF2B5EF4-FFF2-40B4-BE49-F238E27FC236}">
              <a16:creationId xmlns:a16="http://schemas.microsoft.com/office/drawing/2014/main" id="{00000000-0008-0000-0A00-0000C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5" name="AutoShape 1">
          <a:extLst>
            <a:ext uri="{FF2B5EF4-FFF2-40B4-BE49-F238E27FC236}">
              <a16:creationId xmlns:a16="http://schemas.microsoft.com/office/drawing/2014/main" id="{00000000-0008-0000-0A00-0000C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6" name="AutoShape 1">
          <a:extLst>
            <a:ext uri="{FF2B5EF4-FFF2-40B4-BE49-F238E27FC236}">
              <a16:creationId xmlns:a16="http://schemas.microsoft.com/office/drawing/2014/main" id="{00000000-0008-0000-0A00-0000C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7" name="AutoShape 1">
          <a:extLst>
            <a:ext uri="{FF2B5EF4-FFF2-40B4-BE49-F238E27FC236}">
              <a16:creationId xmlns:a16="http://schemas.microsoft.com/office/drawing/2014/main" id="{00000000-0008-0000-0A00-0000C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8" name="AutoShape 1">
          <a:extLst>
            <a:ext uri="{FF2B5EF4-FFF2-40B4-BE49-F238E27FC236}">
              <a16:creationId xmlns:a16="http://schemas.microsoft.com/office/drawing/2014/main" id="{00000000-0008-0000-0A00-0000D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69" name="AutoShape 1">
          <a:extLst>
            <a:ext uri="{FF2B5EF4-FFF2-40B4-BE49-F238E27FC236}">
              <a16:creationId xmlns:a16="http://schemas.microsoft.com/office/drawing/2014/main" id="{00000000-0008-0000-0A00-0000D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0" name="AutoShape 1">
          <a:extLst>
            <a:ext uri="{FF2B5EF4-FFF2-40B4-BE49-F238E27FC236}">
              <a16:creationId xmlns:a16="http://schemas.microsoft.com/office/drawing/2014/main" id="{00000000-0008-0000-0A00-0000D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1" name="AutoShape 1">
          <a:extLst>
            <a:ext uri="{FF2B5EF4-FFF2-40B4-BE49-F238E27FC236}">
              <a16:creationId xmlns:a16="http://schemas.microsoft.com/office/drawing/2014/main" id="{00000000-0008-0000-0A00-0000D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2" name="AutoShape 1">
          <a:extLst>
            <a:ext uri="{FF2B5EF4-FFF2-40B4-BE49-F238E27FC236}">
              <a16:creationId xmlns:a16="http://schemas.microsoft.com/office/drawing/2014/main" id="{00000000-0008-0000-0A00-0000D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3" name="AutoShape 1">
          <a:extLst>
            <a:ext uri="{FF2B5EF4-FFF2-40B4-BE49-F238E27FC236}">
              <a16:creationId xmlns:a16="http://schemas.microsoft.com/office/drawing/2014/main" id="{00000000-0008-0000-0A00-0000D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4" name="AutoShape 1">
          <a:extLst>
            <a:ext uri="{FF2B5EF4-FFF2-40B4-BE49-F238E27FC236}">
              <a16:creationId xmlns:a16="http://schemas.microsoft.com/office/drawing/2014/main" id="{00000000-0008-0000-0A00-0000D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5" name="AutoShape 1">
          <a:extLst>
            <a:ext uri="{FF2B5EF4-FFF2-40B4-BE49-F238E27FC236}">
              <a16:creationId xmlns:a16="http://schemas.microsoft.com/office/drawing/2014/main" id="{00000000-0008-0000-0A00-0000D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6" name="AutoShape 1">
          <a:extLst>
            <a:ext uri="{FF2B5EF4-FFF2-40B4-BE49-F238E27FC236}">
              <a16:creationId xmlns:a16="http://schemas.microsoft.com/office/drawing/2014/main" id="{00000000-0008-0000-0A00-0000D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7" name="AutoShape 1">
          <a:extLst>
            <a:ext uri="{FF2B5EF4-FFF2-40B4-BE49-F238E27FC236}">
              <a16:creationId xmlns:a16="http://schemas.microsoft.com/office/drawing/2014/main" id="{00000000-0008-0000-0A00-0000D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8" name="AutoShape 1">
          <a:extLst>
            <a:ext uri="{FF2B5EF4-FFF2-40B4-BE49-F238E27FC236}">
              <a16:creationId xmlns:a16="http://schemas.microsoft.com/office/drawing/2014/main" id="{00000000-0008-0000-0A00-0000D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79" name="AutoShape 1">
          <a:extLst>
            <a:ext uri="{FF2B5EF4-FFF2-40B4-BE49-F238E27FC236}">
              <a16:creationId xmlns:a16="http://schemas.microsoft.com/office/drawing/2014/main" id="{00000000-0008-0000-0A00-0000D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0" name="AutoShape 1">
          <a:extLst>
            <a:ext uri="{FF2B5EF4-FFF2-40B4-BE49-F238E27FC236}">
              <a16:creationId xmlns:a16="http://schemas.microsoft.com/office/drawing/2014/main" id="{00000000-0008-0000-0A00-0000D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1" name="AutoShape 1">
          <a:extLst>
            <a:ext uri="{FF2B5EF4-FFF2-40B4-BE49-F238E27FC236}">
              <a16:creationId xmlns:a16="http://schemas.microsoft.com/office/drawing/2014/main" id="{00000000-0008-0000-0A00-0000D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2" name="AutoShape 1">
          <a:extLst>
            <a:ext uri="{FF2B5EF4-FFF2-40B4-BE49-F238E27FC236}">
              <a16:creationId xmlns:a16="http://schemas.microsoft.com/office/drawing/2014/main" id="{00000000-0008-0000-0A00-0000D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3" name="AutoShape 1">
          <a:extLst>
            <a:ext uri="{FF2B5EF4-FFF2-40B4-BE49-F238E27FC236}">
              <a16:creationId xmlns:a16="http://schemas.microsoft.com/office/drawing/2014/main" id="{00000000-0008-0000-0A00-0000D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4" name="AutoShape 1">
          <a:extLst>
            <a:ext uri="{FF2B5EF4-FFF2-40B4-BE49-F238E27FC236}">
              <a16:creationId xmlns:a16="http://schemas.microsoft.com/office/drawing/2014/main" id="{00000000-0008-0000-0A00-0000E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5" name="AutoShape 1">
          <a:extLst>
            <a:ext uri="{FF2B5EF4-FFF2-40B4-BE49-F238E27FC236}">
              <a16:creationId xmlns:a16="http://schemas.microsoft.com/office/drawing/2014/main" id="{00000000-0008-0000-0A00-0000E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6" name="AutoShape 1">
          <a:extLst>
            <a:ext uri="{FF2B5EF4-FFF2-40B4-BE49-F238E27FC236}">
              <a16:creationId xmlns:a16="http://schemas.microsoft.com/office/drawing/2014/main" id="{00000000-0008-0000-0A00-0000E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7" name="AutoShape 1">
          <a:extLst>
            <a:ext uri="{FF2B5EF4-FFF2-40B4-BE49-F238E27FC236}">
              <a16:creationId xmlns:a16="http://schemas.microsoft.com/office/drawing/2014/main" id="{00000000-0008-0000-0A00-0000E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8" name="AutoShape 1">
          <a:extLst>
            <a:ext uri="{FF2B5EF4-FFF2-40B4-BE49-F238E27FC236}">
              <a16:creationId xmlns:a16="http://schemas.microsoft.com/office/drawing/2014/main" id="{00000000-0008-0000-0A00-0000E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89" name="AutoShape 1">
          <a:extLst>
            <a:ext uri="{FF2B5EF4-FFF2-40B4-BE49-F238E27FC236}">
              <a16:creationId xmlns:a16="http://schemas.microsoft.com/office/drawing/2014/main" id="{00000000-0008-0000-0A00-0000E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0" name="AutoShape 1">
          <a:extLst>
            <a:ext uri="{FF2B5EF4-FFF2-40B4-BE49-F238E27FC236}">
              <a16:creationId xmlns:a16="http://schemas.microsoft.com/office/drawing/2014/main" id="{00000000-0008-0000-0A00-0000E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1" name="AutoShape 1">
          <a:extLst>
            <a:ext uri="{FF2B5EF4-FFF2-40B4-BE49-F238E27FC236}">
              <a16:creationId xmlns:a16="http://schemas.microsoft.com/office/drawing/2014/main" id="{00000000-0008-0000-0A00-0000E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2" name="AutoShape 1">
          <a:extLst>
            <a:ext uri="{FF2B5EF4-FFF2-40B4-BE49-F238E27FC236}">
              <a16:creationId xmlns:a16="http://schemas.microsoft.com/office/drawing/2014/main" id="{00000000-0008-0000-0A00-0000E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3" name="AutoShape 1">
          <a:extLst>
            <a:ext uri="{FF2B5EF4-FFF2-40B4-BE49-F238E27FC236}">
              <a16:creationId xmlns:a16="http://schemas.microsoft.com/office/drawing/2014/main" id="{00000000-0008-0000-0A00-0000E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4" name="AutoShape 1">
          <a:extLst>
            <a:ext uri="{FF2B5EF4-FFF2-40B4-BE49-F238E27FC236}">
              <a16:creationId xmlns:a16="http://schemas.microsoft.com/office/drawing/2014/main" id="{00000000-0008-0000-0A00-0000E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5" name="AutoShape 1">
          <a:extLst>
            <a:ext uri="{FF2B5EF4-FFF2-40B4-BE49-F238E27FC236}">
              <a16:creationId xmlns:a16="http://schemas.microsoft.com/office/drawing/2014/main" id="{00000000-0008-0000-0A00-0000EB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6" name="AutoShape 1">
          <a:extLst>
            <a:ext uri="{FF2B5EF4-FFF2-40B4-BE49-F238E27FC236}">
              <a16:creationId xmlns:a16="http://schemas.microsoft.com/office/drawing/2014/main" id="{00000000-0008-0000-0A00-0000EC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7" name="AutoShape 1">
          <a:extLst>
            <a:ext uri="{FF2B5EF4-FFF2-40B4-BE49-F238E27FC236}">
              <a16:creationId xmlns:a16="http://schemas.microsoft.com/office/drawing/2014/main" id="{00000000-0008-0000-0A00-0000ED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8" name="AutoShape 1">
          <a:extLst>
            <a:ext uri="{FF2B5EF4-FFF2-40B4-BE49-F238E27FC236}">
              <a16:creationId xmlns:a16="http://schemas.microsoft.com/office/drawing/2014/main" id="{00000000-0008-0000-0A00-0000EE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799" name="AutoShape 1">
          <a:extLst>
            <a:ext uri="{FF2B5EF4-FFF2-40B4-BE49-F238E27FC236}">
              <a16:creationId xmlns:a16="http://schemas.microsoft.com/office/drawing/2014/main" id="{00000000-0008-0000-0A00-0000EF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0" name="AutoShape 1">
          <a:extLst>
            <a:ext uri="{FF2B5EF4-FFF2-40B4-BE49-F238E27FC236}">
              <a16:creationId xmlns:a16="http://schemas.microsoft.com/office/drawing/2014/main" id="{00000000-0008-0000-0A00-0000F0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1" name="AutoShape 1">
          <a:extLst>
            <a:ext uri="{FF2B5EF4-FFF2-40B4-BE49-F238E27FC236}">
              <a16:creationId xmlns:a16="http://schemas.microsoft.com/office/drawing/2014/main" id="{00000000-0008-0000-0A00-0000F1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2" name="AutoShape 1">
          <a:extLst>
            <a:ext uri="{FF2B5EF4-FFF2-40B4-BE49-F238E27FC236}">
              <a16:creationId xmlns:a16="http://schemas.microsoft.com/office/drawing/2014/main" id="{00000000-0008-0000-0A00-0000F2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3" name="AutoShape 1">
          <a:extLst>
            <a:ext uri="{FF2B5EF4-FFF2-40B4-BE49-F238E27FC236}">
              <a16:creationId xmlns:a16="http://schemas.microsoft.com/office/drawing/2014/main" id="{00000000-0008-0000-0A00-0000F3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4" name="AutoShape 1">
          <a:extLst>
            <a:ext uri="{FF2B5EF4-FFF2-40B4-BE49-F238E27FC236}">
              <a16:creationId xmlns:a16="http://schemas.microsoft.com/office/drawing/2014/main" id="{00000000-0008-0000-0A00-0000F4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5" name="AutoShape 1">
          <a:extLst>
            <a:ext uri="{FF2B5EF4-FFF2-40B4-BE49-F238E27FC236}">
              <a16:creationId xmlns:a16="http://schemas.microsoft.com/office/drawing/2014/main" id="{00000000-0008-0000-0A00-0000F5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6" name="AutoShape 1">
          <a:extLst>
            <a:ext uri="{FF2B5EF4-FFF2-40B4-BE49-F238E27FC236}">
              <a16:creationId xmlns:a16="http://schemas.microsoft.com/office/drawing/2014/main" id="{00000000-0008-0000-0A00-0000F6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7" name="AutoShape 1">
          <a:extLst>
            <a:ext uri="{FF2B5EF4-FFF2-40B4-BE49-F238E27FC236}">
              <a16:creationId xmlns:a16="http://schemas.microsoft.com/office/drawing/2014/main" id="{00000000-0008-0000-0A00-0000F7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8" name="AutoShape 1">
          <a:extLst>
            <a:ext uri="{FF2B5EF4-FFF2-40B4-BE49-F238E27FC236}">
              <a16:creationId xmlns:a16="http://schemas.microsoft.com/office/drawing/2014/main" id="{00000000-0008-0000-0A00-0000F8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09" name="AutoShape 1">
          <a:extLst>
            <a:ext uri="{FF2B5EF4-FFF2-40B4-BE49-F238E27FC236}">
              <a16:creationId xmlns:a16="http://schemas.microsoft.com/office/drawing/2014/main" id="{00000000-0008-0000-0A00-0000F9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2</xdr:row>
      <xdr:rowOff>0</xdr:rowOff>
    </xdr:from>
    <xdr:ext cx="297657" cy="323850"/>
    <xdr:sp macro="" textlink="">
      <xdr:nvSpPr>
        <xdr:cNvPr id="2810" name="AutoShape 1">
          <a:extLst>
            <a:ext uri="{FF2B5EF4-FFF2-40B4-BE49-F238E27FC236}">
              <a16:creationId xmlns:a16="http://schemas.microsoft.com/office/drawing/2014/main" id="{00000000-0008-0000-0A00-0000FA0A0000}"/>
            </a:ext>
          </a:extLst>
        </xdr:cNvPr>
        <xdr:cNvSpPr>
          <a:spLocks noChangeAspect="1" noChangeArrowheads="1"/>
        </xdr:cNvSpPr>
      </xdr:nvSpPr>
      <xdr:spPr>
        <a:xfrm>
          <a:off x="12487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1" name="AutoShape 1">
          <a:extLst>
            <a:ext uri="{FF2B5EF4-FFF2-40B4-BE49-F238E27FC236}">
              <a16:creationId xmlns:a16="http://schemas.microsoft.com/office/drawing/2014/main" id="{00000000-0008-0000-0A00-0000FB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2" name="AutoShape 1">
          <a:extLst>
            <a:ext uri="{FF2B5EF4-FFF2-40B4-BE49-F238E27FC236}">
              <a16:creationId xmlns:a16="http://schemas.microsoft.com/office/drawing/2014/main" id="{00000000-0008-0000-0A00-0000FC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3" name="AutoShape 1">
          <a:extLst>
            <a:ext uri="{FF2B5EF4-FFF2-40B4-BE49-F238E27FC236}">
              <a16:creationId xmlns:a16="http://schemas.microsoft.com/office/drawing/2014/main" id="{00000000-0008-0000-0A00-0000FD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4" name="AutoShape 1">
          <a:extLst>
            <a:ext uri="{FF2B5EF4-FFF2-40B4-BE49-F238E27FC236}">
              <a16:creationId xmlns:a16="http://schemas.microsoft.com/office/drawing/2014/main" id="{00000000-0008-0000-0A00-0000FE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5" name="AutoShape 1">
          <a:extLst>
            <a:ext uri="{FF2B5EF4-FFF2-40B4-BE49-F238E27FC236}">
              <a16:creationId xmlns:a16="http://schemas.microsoft.com/office/drawing/2014/main" id="{00000000-0008-0000-0A00-0000FF0A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6" name="AutoShape 1">
          <a:extLst>
            <a:ext uri="{FF2B5EF4-FFF2-40B4-BE49-F238E27FC236}">
              <a16:creationId xmlns:a16="http://schemas.microsoft.com/office/drawing/2014/main" id="{00000000-0008-0000-0A00-000000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7" name="AutoShape 1">
          <a:extLst>
            <a:ext uri="{FF2B5EF4-FFF2-40B4-BE49-F238E27FC236}">
              <a16:creationId xmlns:a16="http://schemas.microsoft.com/office/drawing/2014/main" id="{00000000-0008-0000-0A00-000001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8" name="AutoShape 1">
          <a:extLst>
            <a:ext uri="{FF2B5EF4-FFF2-40B4-BE49-F238E27FC236}">
              <a16:creationId xmlns:a16="http://schemas.microsoft.com/office/drawing/2014/main" id="{00000000-0008-0000-0A00-000002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19" name="AutoShape 1">
          <a:extLst>
            <a:ext uri="{FF2B5EF4-FFF2-40B4-BE49-F238E27FC236}">
              <a16:creationId xmlns:a16="http://schemas.microsoft.com/office/drawing/2014/main" id="{00000000-0008-0000-0A00-000003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0" name="AutoShape 1">
          <a:extLst>
            <a:ext uri="{FF2B5EF4-FFF2-40B4-BE49-F238E27FC236}">
              <a16:creationId xmlns:a16="http://schemas.microsoft.com/office/drawing/2014/main" id="{00000000-0008-0000-0A00-000004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1" name="AutoShape 1">
          <a:extLst>
            <a:ext uri="{FF2B5EF4-FFF2-40B4-BE49-F238E27FC236}">
              <a16:creationId xmlns:a16="http://schemas.microsoft.com/office/drawing/2014/main" id="{00000000-0008-0000-0A00-000005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2" name="AutoShape 1">
          <a:extLst>
            <a:ext uri="{FF2B5EF4-FFF2-40B4-BE49-F238E27FC236}">
              <a16:creationId xmlns:a16="http://schemas.microsoft.com/office/drawing/2014/main" id="{00000000-0008-0000-0A00-000006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3" name="AutoShape 1">
          <a:extLst>
            <a:ext uri="{FF2B5EF4-FFF2-40B4-BE49-F238E27FC236}">
              <a16:creationId xmlns:a16="http://schemas.microsoft.com/office/drawing/2014/main" id="{00000000-0008-0000-0A00-000007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4" name="AutoShape 1">
          <a:extLst>
            <a:ext uri="{FF2B5EF4-FFF2-40B4-BE49-F238E27FC236}">
              <a16:creationId xmlns:a16="http://schemas.microsoft.com/office/drawing/2014/main" id="{00000000-0008-0000-0A00-000008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5" name="AutoShape 1">
          <a:extLst>
            <a:ext uri="{FF2B5EF4-FFF2-40B4-BE49-F238E27FC236}">
              <a16:creationId xmlns:a16="http://schemas.microsoft.com/office/drawing/2014/main" id="{00000000-0008-0000-0A00-000009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6" name="AutoShape 1">
          <a:extLst>
            <a:ext uri="{FF2B5EF4-FFF2-40B4-BE49-F238E27FC236}">
              <a16:creationId xmlns:a16="http://schemas.microsoft.com/office/drawing/2014/main" id="{00000000-0008-0000-0A00-00000A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7" name="AutoShape 1">
          <a:extLst>
            <a:ext uri="{FF2B5EF4-FFF2-40B4-BE49-F238E27FC236}">
              <a16:creationId xmlns:a16="http://schemas.microsoft.com/office/drawing/2014/main" id="{00000000-0008-0000-0A00-00000B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8" name="AutoShape 1">
          <a:extLst>
            <a:ext uri="{FF2B5EF4-FFF2-40B4-BE49-F238E27FC236}">
              <a16:creationId xmlns:a16="http://schemas.microsoft.com/office/drawing/2014/main" id="{00000000-0008-0000-0A00-00000C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29" name="AutoShape 1">
          <a:extLst>
            <a:ext uri="{FF2B5EF4-FFF2-40B4-BE49-F238E27FC236}">
              <a16:creationId xmlns:a16="http://schemas.microsoft.com/office/drawing/2014/main" id="{00000000-0008-0000-0A00-00000D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0" name="AutoShape 1">
          <a:extLst>
            <a:ext uri="{FF2B5EF4-FFF2-40B4-BE49-F238E27FC236}">
              <a16:creationId xmlns:a16="http://schemas.microsoft.com/office/drawing/2014/main" id="{00000000-0008-0000-0A00-00000E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1" name="AutoShape 1">
          <a:extLst>
            <a:ext uri="{FF2B5EF4-FFF2-40B4-BE49-F238E27FC236}">
              <a16:creationId xmlns:a16="http://schemas.microsoft.com/office/drawing/2014/main" id="{00000000-0008-0000-0A00-00000F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2" name="AutoShape 1">
          <a:extLst>
            <a:ext uri="{FF2B5EF4-FFF2-40B4-BE49-F238E27FC236}">
              <a16:creationId xmlns:a16="http://schemas.microsoft.com/office/drawing/2014/main" id="{00000000-0008-0000-0A00-000010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3" name="AutoShape 1">
          <a:extLst>
            <a:ext uri="{FF2B5EF4-FFF2-40B4-BE49-F238E27FC236}">
              <a16:creationId xmlns:a16="http://schemas.microsoft.com/office/drawing/2014/main" id="{00000000-0008-0000-0A00-000011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4" name="AutoShape 1">
          <a:extLst>
            <a:ext uri="{FF2B5EF4-FFF2-40B4-BE49-F238E27FC236}">
              <a16:creationId xmlns:a16="http://schemas.microsoft.com/office/drawing/2014/main" id="{00000000-0008-0000-0A00-000012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5" name="AutoShape 1">
          <a:extLst>
            <a:ext uri="{FF2B5EF4-FFF2-40B4-BE49-F238E27FC236}">
              <a16:creationId xmlns:a16="http://schemas.microsoft.com/office/drawing/2014/main" id="{00000000-0008-0000-0A00-000013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6" name="AutoShape 1">
          <a:extLst>
            <a:ext uri="{FF2B5EF4-FFF2-40B4-BE49-F238E27FC236}">
              <a16:creationId xmlns:a16="http://schemas.microsoft.com/office/drawing/2014/main" id="{00000000-0008-0000-0A00-000014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7" name="AutoShape 1">
          <a:extLst>
            <a:ext uri="{FF2B5EF4-FFF2-40B4-BE49-F238E27FC236}">
              <a16:creationId xmlns:a16="http://schemas.microsoft.com/office/drawing/2014/main" id="{00000000-0008-0000-0A00-000015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8" name="AutoShape 1">
          <a:extLst>
            <a:ext uri="{FF2B5EF4-FFF2-40B4-BE49-F238E27FC236}">
              <a16:creationId xmlns:a16="http://schemas.microsoft.com/office/drawing/2014/main" id="{00000000-0008-0000-0A00-000016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39" name="AutoShape 1">
          <a:extLst>
            <a:ext uri="{FF2B5EF4-FFF2-40B4-BE49-F238E27FC236}">
              <a16:creationId xmlns:a16="http://schemas.microsoft.com/office/drawing/2014/main" id="{00000000-0008-0000-0A00-000017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0" name="AutoShape 1">
          <a:extLst>
            <a:ext uri="{FF2B5EF4-FFF2-40B4-BE49-F238E27FC236}">
              <a16:creationId xmlns:a16="http://schemas.microsoft.com/office/drawing/2014/main" id="{00000000-0008-0000-0A00-000018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1" name="AutoShape 1">
          <a:extLst>
            <a:ext uri="{FF2B5EF4-FFF2-40B4-BE49-F238E27FC236}">
              <a16:creationId xmlns:a16="http://schemas.microsoft.com/office/drawing/2014/main" id="{00000000-0008-0000-0A00-000019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2" name="AutoShape 1">
          <a:extLst>
            <a:ext uri="{FF2B5EF4-FFF2-40B4-BE49-F238E27FC236}">
              <a16:creationId xmlns:a16="http://schemas.microsoft.com/office/drawing/2014/main" id="{00000000-0008-0000-0A00-00001A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3" name="AutoShape 1">
          <a:extLst>
            <a:ext uri="{FF2B5EF4-FFF2-40B4-BE49-F238E27FC236}">
              <a16:creationId xmlns:a16="http://schemas.microsoft.com/office/drawing/2014/main" id="{00000000-0008-0000-0A00-00001B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4" name="AutoShape 1">
          <a:extLst>
            <a:ext uri="{FF2B5EF4-FFF2-40B4-BE49-F238E27FC236}">
              <a16:creationId xmlns:a16="http://schemas.microsoft.com/office/drawing/2014/main" id="{00000000-0008-0000-0A00-00001C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5" name="AutoShape 1">
          <a:extLst>
            <a:ext uri="{FF2B5EF4-FFF2-40B4-BE49-F238E27FC236}">
              <a16:creationId xmlns:a16="http://schemas.microsoft.com/office/drawing/2014/main" id="{00000000-0008-0000-0A00-00001D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6" name="AutoShape 1">
          <a:extLst>
            <a:ext uri="{FF2B5EF4-FFF2-40B4-BE49-F238E27FC236}">
              <a16:creationId xmlns:a16="http://schemas.microsoft.com/office/drawing/2014/main" id="{00000000-0008-0000-0A00-00001E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7" name="AutoShape 1">
          <a:extLst>
            <a:ext uri="{FF2B5EF4-FFF2-40B4-BE49-F238E27FC236}">
              <a16:creationId xmlns:a16="http://schemas.microsoft.com/office/drawing/2014/main" id="{00000000-0008-0000-0A00-00001F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8" name="AutoShape 1">
          <a:extLst>
            <a:ext uri="{FF2B5EF4-FFF2-40B4-BE49-F238E27FC236}">
              <a16:creationId xmlns:a16="http://schemas.microsoft.com/office/drawing/2014/main" id="{00000000-0008-0000-0A00-000020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49" name="AutoShape 1">
          <a:extLst>
            <a:ext uri="{FF2B5EF4-FFF2-40B4-BE49-F238E27FC236}">
              <a16:creationId xmlns:a16="http://schemas.microsoft.com/office/drawing/2014/main" id="{00000000-0008-0000-0A00-000021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0" name="AutoShape 1">
          <a:extLst>
            <a:ext uri="{FF2B5EF4-FFF2-40B4-BE49-F238E27FC236}">
              <a16:creationId xmlns:a16="http://schemas.microsoft.com/office/drawing/2014/main" id="{00000000-0008-0000-0A00-000022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1" name="AutoShape 1">
          <a:extLst>
            <a:ext uri="{FF2B5EF4-FFF2-40B4-BE49-F238E27FC236}">
              <a16:creationId xmlns:a16="http://schemas.microsoft.com/office/drawing/2014/main" id="{00000000-0008-0000-0A00-000023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2" name="AutoShape 1">
          <a:extLst>
            <a:ext uri="{FF2B5EF4-FFF2-40B4-BE49-F238E27FC236}">
              <a16:creationId xmlns:a16="http://schemas.microsoft.com/office/drawing/2014/main" id="{00000000-0008-0000-0A00-000024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3" name="AutoShape 1">
          <a:extLst>
            <a:ext uri="{FF2B5EF4-FFF2-40B4-BE49-F238E27FC236}">
              <a16:creationId xmlns:a16="http://schemas.microsoft.com/office/drawing/2014/main" id="{00000000-0008-0000-0A00-000025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4" name="AutoShape 1">
          <a:extLst>
            <a:ext uri="{FF2B5EF4-FFF2-40B4-BE49-F238E27FC236}">
              <a16:creationId xmlns:a16="http://schemas.microsoft.com/office/drawing/2014/main" id="{00000000-0008-0000-0A00-000026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5" name="AutoShape 1">
          <a:extLst>
            <a:ext uri="{FF2B5EF4-FFF2-40B4-BE49-F238E27FC236}">
              <a16:creationId xmlns:a16="http://schemas.microsoft.com/office/drawing/2014/main" id="{00000000-0008-0000-0A00-000027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6" name="AutoShape 1">
          <a:extLst>
            <a:ext uri="{FF2B5EF4-FFF2-40B4-BE49-F238E27FC236}">
              <a16:creationId xmlns:a16="http://schemas.microsoft.com/office/drawing/2014/main" id="{00000000-0008-0000-0A00-000028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7" name="AutoShape 1">
          <a:extLst>
            <a:ext uri="{FF2B5EF4-FFF2-40B4-BE49-F238E27FC236}">
              <a16:creationId xmlns:a16="http://schemas.microsoft.com/office/drawing/2014/main" id="{00000000-0008-0000-0A00-000029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8" name="AutoShape 1">
          <a:extLst>
            <a:ext uri="{FF2B5EF4-FFF2-40B4-BE49-F238E27FC236}">
              <a16:creationId xmlns:a16="http://schemas.microsoft.com/office/drawing/2014/main" id="{00000000-0008-0000-0A00-00002A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59" name="AutoShape 1">
          <a:extLst>
            <a:ext uri="{FF2B5EF4-FFF2-40B4-BE49-F238E27FC236}">
              <a16:creationId xmlns:a16="http://schemas.microsoft.com/office/drawing/2014/main" id="{00000000-0008-0000-0A00-00002B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0" name="AutoShape 1">
          <a:extLst>
            <a:ext uri="{FF2B5EF4-FFF2-40B4-BE49-F238E27FC236}">
              <a16:creationId xmlns:a16="http://schemas.microsoft.com/office/drawing/2014/main" id="{00000000-0008-0000-0A00-00002C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1" name="AutoShape 1">
          <a:extLst>
            <a:ext uri="{FF2B5EF4-FFF2-40B4-BE49-F238E27FC236}">
              <a16:creationId xmlns:a16="http://schemas.microsoft.com/office/drawing/2014/main" id="{00000000-0008-0000-0A00-00002D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2" name="AutoShape 1">
          <a:extLst>
            <a:ext uri="{FF2B5EF4-FFF2-40B4-BE49-F238E27FC236}">
              <a16:creationId xmlns:a16="http://schemas.microsoft.com/office/drawing/2014/main" id="{00000000-0008-0000-0A00-00002E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1</xdr:row>
      <xdr:rowOff>0</xdr:rowOff>
    </xdr:from>
    <xdr:ext cx="297657" cy="323850"/>
    <xdr:sp macro="" textlink="">
      <xdr:nvSpPr>
        <xdr:cNvPr id="2863" name="AutoShape 1">
          <a:extLst>
            <a:ext uri="{FF2B5EF4-FFF2-40B4-BE49-F238E27FC236}">
              <a16:creationId xmlns:a16="http://schemas.microsoft.com/office/drawing/2014/main" id="{00000000-0008-0000-0A00-00002F0B0000}"/>
            </a:ext>
          </a:extLst>
        </xdr:cNvPr>
        <xdr:cNvSpPr>
          <a:spLocks noChangeAspect="1" noChangeArrowheads="1"/>
        </xdr:cNvSpPr>
      </xdr:nvSpPr>
      <xdr:spPr>
        <a:xfrm>
          <a:off x="1248727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0</xdr:colOff>
      <xdr:row>3</xdr:row>
      <xdr:rowOff>28575</xdr:rowOff>
    </xdr:from>
    <xdr:ext cx="507768" cy="552450"/>
    <xdr:sp macro="" textlink="">
      <xdr:nvSpPr>
        <xdr:cNvPr id="2864" name="AutoShape 1">
          <a:extLst>
            <a:ext uri="{FF2B5EF4-FFF2-40B4-BE49-F238E27FC236}">
              <a16:creationId xmlns:a16="http://schemas.microsoft.com/office/drawing/2014/main" id="{00000000-0008-0000-0A00-0000300B0000}"/>
            </a:ext>
          </a:extLst>
        </xdr:cNvPr>
        <xdr:cNvSpPr>
          <a:spLocks noChangeAspect="1" noChangeArrowheads="1"/>
        </xdr:cNvSpPr>
      </xdr:nvSpPr>
      <xdr:spPr>
        <a:xfrm flipH="1" flipV="1">
          <a:off x="12487275" y="514350"/>
          <a:ext cx="507365" cy="552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5" name="AutoShape 1">
          <a:extLst>
            <a:ext uri="{FF2B5EF4-FFF2-40B4-BE49-F238E27FC236}">
              <a16:creationId xmlns:a16="http://schemas.microsoft.com/office/drawing/2014/main" id="{00000000-0008-0000-0A00-00003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6" name="AutoShape 1">
          <a:extLst>
            <a:ext uri="{FF2B5EF4-FFF2-40B4-BE49-F238E27FC236}">
              <a16:creationId xmlns:a16="http://schemas.microsoft.com/office/drawing/2014/main" id="{00000000-0008-0000-0A00-00003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7" name="AutoShape 1">
          <a:extLst>
            <a:ext uri="{FF2B5EF4-FFF2-40B4-BE49-F238E27FC236}">
              <a16:creationId xmlns:a16="http://schemas.microsoft.com/office/drawing/2014/main" id="{00000000-0008-0000-0A00-00003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8" name="AutoShape 1">
          <a:extLst>
            <a:ext uri="{FF2B5EF4-FFF2-40B4-BE49-F238E27FC236}">
              <a16:creationId xmlns:a16="http://schemas.microsoft.com/office/drawing/2014/main" id="{00000000-0008-0000-0A00-00003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69" name="AutoShape 1">
          <a:extLst>
            <a:ext uri="{FF2B5EF4-FFF2-40B4-BE49-F238E27FC236}">
              <a16:creationId xmlns:a16="http://schemas.microsoft.com/office/drawing/2014/main" id="{00000000-0008-0000-0A00-00003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0" name="AutoShape 1">
          <a:extLst>
            <a:ext uri="{FF2B5EF4-FFF2-40B4-BE49-F238E27FC236}">
              <a16:creationId xmlns:a16="http://schemas.microsoft.com/office/drawing/2014/main" id="{00000000-0008-0000-0A00-00003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1" name="AutoShape 1">
          <a:extLst>
            <a:ext uri="{FF2B5EF4-FFF2-40B4-BE49-F238E27FC236}">
              <a16:creationId xmlns:a16="http://schemas.microsoft.com/office/drawing/2014/main" id="{00000000-0008-0000-0A00-00003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2" name="AutoShape 1">
          <a:extLst>
            <a:ext uri="{FF2B5EF4-FFF2-40B4-BE49-F238E27FC236}">
              <a16:creationId xmlns:a16="http://schemas.microsoft.com/office/drawing/2014/main" id="{00000000-0008-0000-0A00-00003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3" name="AutoShape 1">
          <a:extLst>
            <a:ext uri="{FF2B5EF4-FFF2-40B4-BE49-F238E27FC236}">
              <a16:creationId xmlns:a16="http://schemas.microsoft.com/office/drawing/2014/main" id="{00000000-0008-0000-0A00-00003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4" name="AutoShape 1">
          <a:extLst>
            <a:ext uri="{FF2B5EF4-FFF2-40B4-BE49-F238E27FC236}">
              <a16:creationId xmlns:a16="http://schemas.microsoft.com/office/drawing/2014/main" id="{00000000-0008-0000-0A00-00003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5" name="AutoShape 1">
          <a:extLst>
            <a:ext uri="{FF2B5EF4-FFF2-40B4-BE49-F238E27FC236}">
              <a16:creationId xmlns:a16="http://schemas.microsoft.com/office/drawing/2014/main" id="{00000000-0008-0000-0A00-00003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6" name="AutoShape 1">
          <a:extLst>
            <a:ext uri="{FF2B5EF4-FFF2-40B4-BE49-F238E27FC236}">
              <a16:creationId xmlns:a16="http://schemas.microsoft.com/office/drawing/2014/main" id="{00000000-0008-0000-0A00-00003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7" name="AutoShape 1">
          <a:extLst>
            <a:ext uri="{FF2B5EF4-FFF2-40B4-BE49-F238E27FC236}">
              <a16:creationId xmlns:a16="http://schemas.microsoft.com/office/drawing/2014/main" id="{00000000-0008-0000-0A00-00003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8" name="AutoShape 1">
          <a:extLst>
            <a:ext uri="{FF2B5EF4-FFF2-40B4-BE49-F238E27FC236}">
              <a16:creationId xmlns:a16="http://schemas.microsoft.com/office/drawing/2014/main" id="{00000000-0008-0000-0A00-00003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79" name="AutoShape 1">
          <a:extLst>
            <a:ext uri="{FF2B5EF4-FFF2-40B4-BE49-F238E27FC236}">
              <a16:creationId xmlns:a16="http://schemas.microsoft.com/office/drawing/2014/main" id="{00000000-0008-0000-0A00-00003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0" name="AutoShape 1">
          <a:extLst>
            <a:ext uri="{FF2B5EF4-FFF2-40B4-BE49-F238E27FC236}">
              <a16:creationId xmlns:a16="http://schemas.microsoft.com/office/drawing/2014/main" id="{00000000-0008-0000-0A00-00004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1" name="AutoShape 1">
          <a:extLst>
            <a:ext uri="{FF2B5EF4-FFF2-40B4-BE49-F238E27FC236}">
              <a16:creationId xmlns:a16="http://schemas.microsoft.com/office/drawing/2014/main" id="{00000000-0008-0000-0A00-00004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2" name="AutoShape 1">
          <a:extLst>
            <a:ext uri="{FF2B5EF4-FFF2-40B4-BE49-F238E27FC236}">
              <a16:creationId xmlns:a16="http://schemas.microsoft.com/office/drawing/2014/main" id="{00000000-0008-0000-0A00-00004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3" name="AutoShape 1">
          <a:extLst>
            <a:ext uri="{FF2B5EF4-FFF2-40B4-BE49-F238E27FC236}">
              <a16:creationId xmlns:a16="http://schemas.microsoft.com/office/drawing/2014/main" id="{00000000-0008-0000-0A00-00004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4" name="AutoShape 1">
          <a:extLst>
            <a:ext uri="{FF2B5EF4-FFF2-40B4-BE49-F238E27FC236}">
              <a16:creationId xmlns:a16="http://schemas.microsoft.com/office/drawing/2014/main" id="{00000000-0008-0000-0A00-00004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5" name="AutoShape 1">
          <a:extLst>
            <a:ext uri="{FF2B5EF4-FFF2-40B4-BE49-F238E27FC236}">
              <a16:creationId xmlns:a16="http://schemas.microsoft.com/office/drawing/2014/main" id="{00000000-0008-0000-0A00-00004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6" name="AutoShape 1">
          <a:extLst>
            <a:ext uri="{FF2B5EF4-FFF2-40B4-BE49-F238E27FC236}">
              <a16:creationId xmlns:a16="http://schemas.microsoft.com/office/drawing/2014/main" id="{00000000-0008-0000-0A00-00004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7" name="AutoShape 1">
          <a:extLst>
            <a:ext uri="{FF2B5EF4-FFF2-40B4-BE49-F238E27FC236}">
              <a16:creationId xmlns:a16="http://schemas.microsoft.com/office/drawing/2014/main" id="{00000000-0008-0000-0A00-00004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8" name="AutoShape 1">
          <a:extLst>
            <a:ext uri="{FF2B5EF4-FFF2-40B4-BE49-F238E27FC236}">
              <a16:creationId xmlns:a16="http://schemas.microsoft.com/office/drawing/2014/main" id="{00000000-0008-0000-0A00-00004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89" name="AutoShape 1">
          <a:extLst>
            <a:ext uri="{FF2B5EF4-FFF2-40B4-BE49-F238E27FC236}">
              <a16:creationId xmlns:a16="http://schemas.microsoft.com/office/drawing/2014/main" id="{00000000-0008-0000-0A00-00004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0" name="AutoShape 1">
          <a:extLst>
            <a:ext uri="{FF2B5EF4-FFF2-40B4-BE49-F238E27FC236}">
              <a16:creationId xmlns:a16="http://schemas.microsoft.com/office/drawing/2014/main" id="{00000000-0008-0000-0A00-00004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1" name="AutoShape 1">
          <a:extLst>
            <a:ext uri="{FF2B5EF4-FFF2-40B4-BE49-F238E27FC236}">
              <a16:creationId xmlns:a16="http://schemas.microsoft.com/office/drawing/2014/main" id="{00000000-0008-0000-0A00-00004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2" name="AutoShape 1">
          <a:extLst>
            <a:ext uri="{FF2B5EF4-FFF2-40B4-BE49-F238E27FC236}">
              <a16:creationId xmlns:a16="http://schemas.microsoft.com/office/drawing/2014/main" id="{00000000-0008-0000-0A00-00004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3" name="AutoShape 1">
          <a:extLst>
            <a:ext uri="{FF2B5EF4-FFF2-40B4-BE49-F238E27FC236}">
              <a16:creationId xmlns:a16="http://schemas.microsoft.com/office/drawing/2014/main" id="{00000000-0008-0000-0A00-00004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4" name="AutoShape 1">
          <a:extLst>
            <a:ext uri="{FF2B5EF4-FFF2-40B4-BE49-F238E27FC236}">
              <a16:creationId xmlns:a16="http://schemas.microsoft.com/office/drawing/2014/main" id="{00000000-0008-0000-0A00-00004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5" name="AutoShape 1">
          <a:extLst>
            <a:ext uri="{FF2B5EF4-FFF2-40B4-BE49-F238E27FC236}">
              <a16:creationId xmlns:a16="http://schemas.microsoft.com/office/drawing/2014/main" id="{00000000-0008-0000-0A00-00004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6" name="AutoShape 1">
          <a:extLst>
            <a:ext uri="{FF2B5EF4-FFF2-40B4-BE49-F238E27FC236}">
              <a16:creationId xmlns:a16="http://schemas.microsoft.com/office/drawing/2014/main" id="{00000000-0008-0000-0A00-00005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7" name="AutoShape 1">
          <a:extLst>
            <a:ext uri="{FF2B5EF4-FFF2-40B4-BE49-F238E27FC236}">
              <a16:creationId xmlns:a16="http://schemas.microsoft.com/office/drawing/2014/main" id="{00000000-0008-0000-0A00-00005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8" name="AutoShape 1">
          <a:extLst>
            <a:ext uri="{FF2B5EF4-FFF2-40B4-BE49-F238E27FC236}">
              <a16:creationId xmlns:a16="http://schemas.microsoft.com/office/drawing/2014/main" id="{00000000-0008-0000-0A00-00005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899" name="AutoShape 1">
          <a:extLst>
            <a:ext uri="{FF2B5EF4-FFF2-40B4-BE49-F238E27FC236}">
              <a16:creationId xmlns:a16="http://schemas.microsoft.com/office/drawing/2014/main" id="{00000000-0008-0000-0A00-00005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0" name="AutoShape 1">
          <a:extLst>
            <a:ext uri="{FF2B5EF4-FFF2-40B4-BE49-F238E27FC236}">
              <a16:creationId xmlns:a16="http://schemas.microsoft.com/office/drawing/2014/main" id="{00000000-0008-0000-0A00-00005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1" name="AutoShape 1">
          <a:extLst>
            <a:ext uri="{FF2B5EF4-FFF2-40B4-BE49-F238E27FC236}">
              <a16:creationId xmlns:a16="http://schemas.microsoft.com/office/drawing/2014/main" id="{00000000-0008-0000-0A00-00005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2" name="AutoShape 1">
          <a:extLst>
            <a:ext uri="{FF2B5EF4-FFF2-40B4-BE49-F238E27FC236}">
              <a16:creationId xmlns:a16="http://schemas.microsoft.com/office/drawing/2014/main" id="{00000000-0008-0000-0A00-00005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3" name="AutoShape 1">
          <a:extLst>
            <a:ext uri="{FF2B5EF4-FFF2-40B4-BE49-F238E27FC236}">
              <a16:creationId xmlns:a16="http://schemas.microsoft.com/office/drawing/2014/main" id="{00000000-0008-0000-0A00-00005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4" name="AutoShape 1">
          <a:extLst>
            <a:ext uri="{FF2B5EF4-FFF2-40B4-BE49-F238E27FC236}">
              <a16:creationId xmlns:a16="http://schemas.microsoft.com/office/drawing/2014/main" id="{00000000-0008-0000-0A00-00005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5" name="AutoShape 1">
          <a:extLst>
            <a:ext uri="{FF2B5EF4-FFF2-40B4-BE49-F238E27FC236}">
              <a16:creationId xmlns:a16="http://schemas.microsoft.com/office/drawing/2014/main" id="{00000000-0008-0000-0A00-00005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6" name="AutoShape 1">
          <a:extLst>
            <a:ext uri="{FF2B5EF4-FFF2-40B4-BE49-F238E27FC236}">
              <a16:creationId xmlns:a16="http://schemas.microsoft.com/office/drawing/2014/main" id="{00000000-0008-0000-0A00-00005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7" name="AutoShape 1">
          <a:extLst>
            <a:ext uri="{FF2B5EF4-FFF2-40B4-BE49-F238E27FC236}">
              <a16:creationId xmlns:a16="http://schemas.microsoft.com/office/drawing/2014/main" id="{00000000-0008-0000-0A00-00005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8" name="AutoShape 1">
          <a:extLst>
            <a:ext uri="{FF2B5EF4-FFF2-40B4-BE49-F238E27FC236}">
              <a16:creationId xmlns:a16="http://schemas.microsoft.com/office/drawing/2014/main" id="{00000000-0008-0000-0A00-00005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09" name="AutoShape 1">
          <a:extLst>
            <a:ext uri="{FF2B5EF4-FFF2-40B4-BE49-F238E27FC236}">
              <a16:creationId xmlns:a16="http://schemas.microsoft.com/office/drawing/2014/main" id="{00000000-0008-0000-0A00-00005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0" name="AutoShape 1">
          <a:extLst>
            <a:ext uri="{FF2B5EF4-FFF2-40B4-BE49-F238E27FC236}">
              <a16:creationId xmlns:a16="http://schemas.microsoft.com/office/drawing/2014/main" id="{00000000-0008-0000-0A00-00005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1" name="AutoShape 1">
          <a:extLst>
            <a:ext uri="{FF2B5EF4-FFF2-40B4-BE49-F238E27FC236}">
              <a16:creationId xmlns:a16="http://schemas.microsoft.com/office/drawing/2014/main" id="{00000000-0008-0000-0A00-00005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2" name="AutoShape 1">
          <a:extLst>
            <a:ext uri="{FF2B5EF4-FFF2-40B4-BE49-F238E27FC236}">
              <a16:creationId xmlns:a16="http://schemas.microsoft.com/office/drawing/2014/main" id="{00000000-0008-0000-0A00-00006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3" name="AutoShape 1">
          <a:extLst>
            <a:ext uri="{FF2B5EF4-FFF2-40B4-BE49-F238E27FC236}">
              <a16:creationId xmlns:a16="http://schemas.microsoft.com/office/drawing/2014/main" id="{00000000-0008-0000-0A00-00006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4" name="AutoShape 1">
          <a:extLst>
            <a:ext uri="{FF2B5EF4-FFF2-40B4-BE49-F238E27FC236}">
              <a16:creationId xmlns:a16="http://schemas.microsoft.com/office/drawing/2014/main" id="{00000000-0008-0000-0A00-00006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5" name="AutoShape 1">
          <a:extLst>
            <a:ext uri="{FF2B5EF4-FFF2-40B4-BE49-F238E27FC236}">
              <a16:creationId xmlns:a16="http://schemas.microsoft.com/office/drawing/2014/main" id="{00000000-0008-0000-0A00-00006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6" name="AutoShape 1">
          <a:extLst>
            <a:ext uri="{FF2B5EF4-FFF2-40B4-BE49-F238E27FC236}">
              <a16:creationId xmlns:a16="http://schemas.microsoft.com/office/drawing/2014/main" id="{00000000-0008-0000-0A00-00006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7" name="AutoShape 1">
          <a:extLst>
            <a:ext uri="{FF2B5EF4-FFF2-40B4-BE49-F238E27FC236}">
              <a16:creationId xmlns:a16="http://schemas.microsoft.com/office/drawing/2014/main" id="{00000000-0008-0000-0A00-00006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8" name="AutoShape 1">
          <a:extLst>
            <a:ext uri="{FF2B5EF4-FFF2-40B4-BE49-F238E27FC236}">
              <a16:creationId xmlns:a16="http://schemas.microsoft.com/office/drawing/2014/main" id="{00000000-0008-0000-0A00-00006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19" name="AutoShape 1">
          <a:extLst>
            <a:ext uri="{FF2B5EF4-FFF2-40B4-BE49-F238E27FC236}">
              <a16:creationId xmlns:a16="http://schemas.microsoft.com/office/drawing/2014/main" id="{00000000-0008-0000-0A00-00006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0" name="AutoShape 1">
          <a:extLst>
            <a:ext uri="{FF2B5EF4-FFF2-40B4-BE49-F238E27FC236}">
              <a16:creationId xmlns:a16="http://schemas.microsoft.com/office/drawing/2014/main" id="{00000000-0008-0000-0A00-00006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1" name="AutoShape 1">
          <a:extLst>
            <a:ext uri="{FF2B5EF4-FFF2-40B4-BE49-F238E27FC236}">
              <a16:creationId xmlns:a16="http://schemas.microsoft.com/office/drawing/2014/main" id="{00000000-0008-0000-0A00-00006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2" name="AutoShape 1">
          <a:extLst>
            <a:ext uri="{FF2B5EF4-FFF2-40B4-BE49-F238E27FC236}">
              <a16:creationId xmlns:a16="http://schemas.microsoft.com/office/drawing/2014/main" id="{00000000-0008-0000-0A00-00006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3" name="AutoShape 1">
          <a:extLst>
            <a:ext uri="{FF2B5EF4-FFF2-40B4-BE49-F238E27FC236}">
              <a16:creationId xmlns:a16="http://schemas.microsoft.com/office/drawing/2014/main" id="{00000000-0008-0000-0A00-00006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4" name="AutoShape 1">
          <a:extLst>
            <a:ext uri="{FF2B5EF4-FFF2-40B4-BE49-F238E27FC236}">
              <a16:creationId xmlns:a16="http://schemas.microsoft.com/office/drawing/2014/main" id="{00000000-0008-0000-0A00-00006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5" name="AutoShape 1">
          <a:extLst>
            <a:ext uri="{FF2B5EF4-FFF2-40B4-BE49-F238E27FC236}">
              <a16:creationId xmlns:a16="http://schemas.microsoft.com/office/drawing/2014/main" id="{00000000-0008-0000-0A00-00006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6" name="AutoShape 1">
          <a:extLst>
            <a:ext uri="{FF2B5EF4-FFF2-40B4-BE49-F238E27FC236}">
              <a16:creationId xmlns:a16="http://schemas.microsoft.com/office/drawing/2014/main" id="{00000000-0008-0000-0A00-00006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7" name="AutoShape 1">
          <a:extLst>
            <a:ext uri="{FF2B5EF4-FFF2-40B4-BE49-F238E27FC236}">
              <a16:creationId xmlns:a16="http://schemas.microsoft.com/office/drawing/2014/main" id="{00000000-0008-0000-0A00-00006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8" name="AutoShape 1">
          <a:extLst>
            <a:ext uri="{FF2B5EF4-FFF2-40B4-BE49-F238E27FC236}">
              <a16:creationId xmlns:a16="http://schemas.microsoft.com/office/drawing/2014/main" id="{00000000-0008-0000-0A00-00007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29" name="AutoShape 1">
          <a:extLst>
            <a:ext uri="{FF2B5EF4-FFF2-40B4-BE49-F238E27FC236}">
              <a16:creationId xmlns:a16="http://schemas.microsoft.com/office/drawing/2014/main" id="{00000000-0008-0000-0A00-00007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0" name="AutoShape 1">
          <a:extLst>
            <a:ext uri="{FF2B5EF4-FFF2-40B4-BE49-F238E27FC236}">
              <a16:creationId xmlns:a16="http://schemas.microsoft.com/office/drawing/2014/main" id="{00000000-0008-0000-0A00-00007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1" name="AutoShape 1">
          <a:extLst>
            <a:ext uri="{FF2B5EF4-FFF2-40B4-BE49-F238E27FC236}">
              <a16:creationId xmlns:a16="http://schemas.microsoft.com/office/drawing/2014/main" id="{00000000-0008-0000-0A00-00007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2" name="AutoShape 1">
          <a:extLst>
            <a:ext uri="{FF2B5EF4-FFF2-40B4-BE49-F238E27FC236}">
              <a16:creationId xmlns:a16="http://schemas.microsoft.com/office/drawing/2014/main" id="{00000000-0008-0000-0A00-00007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3" name="AutoShape 1">
          <a:extLst>
            <a:ext uri="{FF2B5EF4-FFF2-40B4-BE49-F238E27FC236}">
              <a16:creationId xmlns:a16="http://schemas.microsoft.com/office/drawing/2014/main" id="{00000000-0008-0000-0A00-00007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4" name="AutoShape 1">
          <a:extLst>
            <a:ext uri="{FF2B5EF4-FFF2-40B4-BE49-F238E27FC236}">
              <a16:creationId xmlns:a16="http://schemas.microsoft.com/office/drawing/2014/main" id="{00000000-0008-0000-0A00-00007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5" name="AutoShape 1">
          <a:extLst>
            <a:ext uri="{FF2B5EF4-FFF2-40B4-BE49-F238E27FC236}">
              <a16:creationId xmlns:a16="http://schemas.microsoft.com/office/drawing/2014/main" id="{00000000-0008-0000-0A00-00007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6" name="AutoShape 1">
          <a:extLst>
            <a:ext uri="{FF2B5EF4-FFF2-40B4-BE49-F238E27FC236}">
              <a16:creationId xmlns:a16="http://schemas.microsoft.com/office/drawing/2014/main" id="{00000000-0008-0000-0A00-00007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7" name="AutoShape 1">
          <a:extLst>
            <a:ext uri="{FF2B5EF4-FFF2-40B4-BE49-F238E27FC236}">
              <a16:creationId xmlns:a16="http://schemas.microsoft.com/office/drawing/2014/main" id="{00000000-0008-0000-0A00-00007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8" name="AutoShape 1">
          <a:extLst>
            <a:ext uri="{FF2B5EF4-FFF2-40B4-BE49-F238E27FC236}">
              <a16:creationId xmlns:a16="http://schemas.microsoft.com/office/drawing/2014/main" id="{00000000-0008-0000-0A00-00007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39" name="AutoShape 1">
          <a:extLst>
            <a:ext uri="{FF2B5EF4-FFF2-40B4-BE49-F238E27FC236}">
              <a16:creationId xmlns:a16="http://schemas.microsoft.com/office/drawing/2014/main" id="{00000000-0008-0000-0A00-00007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0" name="AutoShape 1">
          <a:extLst>
            <a:ext uri="{FF2B5EF4-FFF2-40B4-BE49-F238E27FC236}">
              <a16:creationId xmlns:a16="http://schemas.microsoft.com/office/drawing/2014/main" id="{00000000-0008-0000-0A00-00007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1" name="AutoShape 1">
          <a:extLst>
            <a:ext uri="{FF2B5EF4-FFF2-40B4-BE49-F238E27FC236}">
              <a16:creationId xmlns:a16="http://schemas.microsoft.com/office/drawing/2014/main" id="{00000000-0008-0000-0A00-00007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2" name="AutoShape 1">
          <a:extLst>
            <a:ext uri="{FF2B5EF4-FFF2-40B4-BE49-F238E27FC236}">
              <a16:creationId xmlns:a16="http://schemas.microsoft.com/office/drawing/2014/main" id="{00000000-0008-0000-0A00-00007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3" name="AutoShape 1">
          <a:extLst>
            <a:ext uri="{FF2B5EF4-FFF2-40B4-BE49-F238E27FC236}">
              <a16:creationId xmlns:a16="http://schemas.microsoft.com/office/drawing/2014/main" id="{00000000-0008-0000-0A00-00007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4" name="AutoShape 1">
          <a:extLst>
            <a:ext uri="{FF2B5EF4-FFF2-40B4-BE49-F238E27FC236}">
              <a16:creationId xmlns:a16="http://schemas.microsoft.com/office/drawing/2014/main" id="{00000000-0008-0000-0A00-00008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5" name="AutoShape 1">
          <a:extLst>
            <a:ext uri="{FF2B5EF4-FFF2-40B4-BE49-F238E27FC236}">
              <a16:creationId xmlns:a16="http://schemas.microsoft.com/office/drawing/2014/main" id="{00000000-0008-0000-0A00-00008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6" name="AutoShape 1">
          <a:extLst>
            <a:ext uri="{FF2B5EF4-FFF2-40B4-BE49-F238E27FC236}">
              <a16:creationId xmlns:a16="http://schemas.microsoft.com/office/drawing/2014/main" id="{00000000-0008-0000-0A00-00008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7" name="AutoShape 1">
          <a:extLst>
            <a:ext uri="{FF2B5EF4-FFF2-40B4-BE49-F238E27FC236}">
              <a16:creationId xmlns:a16="http://schemas.microsoft.com/office/drawing/2014/main" id="{00000000-0008-0000-0A00-00008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8" name="AutoShape 1">
          <a:extLst>
            <a:ext uri="{FF2B5EF4-FFF2-40B4-BE49-F238E27FC236}">
              <a16:creationId xmlns:a16="http://schemas.microsoft.com/office/drawing/2014/main" id="{00000000-0008-0000-0A00-00008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49" name="AutoShape 1">
          <a:extLst>
            <a:ext uri="{FF2B5EF4-FFF2-40B4-BE49-F238E27FC236}">
              <a16:creationId xmlns:a16="http://schemas.microsoft.com/office/drawing/2014/main" id="{00000000-0008-0000-0A00-00008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0" name="AutoShape 1">
          <a:extLst>
            <a:ext uri="{FF2B5EF4-FFF2-40B4-BE49-F238E27FC236}">
              <a16:creationId xmlns:a16="http://schemas.microsoft.com/office/drawing/2014/main" id="{00000000-0008-0000-0A00-00008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1" name="AutoShape 1">
          <a:extLst>
            <a:ext uri="{FF2B5EF4-FFF2-40B4-BE49-F238E27FC236}">
              <a16:creationId xmlns:a16="http://schemas.microsoft.com/office/drawing/2014/main" id="{00000000-0008-0000-0A00-00008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2" name="AutoShape 1">
          <a:extLst>
            <a:ext uri="{FF2B5EF4-FFF2-40B4-BE49-F238E27FC236}">
              <a16:creationId xmlns:a16="http://schemas.microsoft.com/office/drawing/2014/main" id="{00000000-0008-0000-0A00-00008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3" name="AutoShape 1">
          <a:extLst>
            <a:ext uri="{FF2B5EF4-FFF2-40B4-BE49-F238E27FC236}">
              <a16:creationId xmlns:a16="http://schemas.microsoft.com/office/drawing/2014/main" id="{00000000-0008-0000-0A00-00008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4" name="AutoShape 1">
          <a:extLst>
            <a:ext uri="{FF2B5EF4-FFF2-40B4-BE49-F238E27FC236}">
              <a16:creationId xmlns:a16="http://schemas.microsoft.com/office/drawing/2014/main" id="{00000000-0008-0000-0A00-00008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5" name="AutoShape 1">
          <a:extLst>
            <a:ext uri="{FF2B5EF4-FFF2-40B4-BE49-F238E27FC236}">
              <a16:creationId xmlns:a16="http://schemas.microsoft.com/office/drawing/2014/main" id="{00000000-0008-0000-0A00-00008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6" name="AutoShape 1">
          <a:extLst>
            <a:ext uri="{FF2B5EF4-FFF2-40B4-BE49-F238E27FC236}">
              <a16:creationId xmlns:a16="http://schemas.microsoft.com/office/drawing/2014/main" id="{00000000-0008-0000-0A00-00008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7" name="AutoShape 1">
          <a:extLst>
            <a:ext uri="{FF2B5EF4-FFF2-40B4-BE49-F238E27FC236}">
              <a16:creationId xmlns:a16="http://schemas.microsoft.com/office/drawing/2014/main" id="{00000000-0008-0000-0A00-00008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8" name="AutoShape 1">
          <a:extLst>
            <a:ext uri="{FF2B5EF4-FFF2-40B4-BE49-F238E27FC236}">
              <a16:creationId xmlns:a16="http://schemas.microsoft.com/office/drawing/2014/main" id="{00000000-0008-0000-0A00-00008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59" name="AutoShape 1">
          <a:extLst>
            <a:ext uri="{FF2B5EF4-FFF2-40B4-BE49-F238E27FC236}">
              <a16:creationId xmlns:a16="http://schemas.microsoft.com/office/drawing/2014/main" id="{00000000-0008-0000-0A00-00008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0" name="AutoShape 1">
          <a:extLst>
            <a:ext uri="{FF2B5EF4-FFF2-40B4-BE49-F238E27FC236}">
              <a16:creationId xmlns:a16="http://schemas.microsoft.com/office/drawing/2014/main" id="{00000000-0008-0000-0A00-00009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1" name="AutoShape 1">
          <a:extLst>
            <a:ext uri="{FF2B5EF4-FFF2-40B4-BE49-F238E27FC236}">
              <a16:creationId xmlns:a16="http://schemas.microsoft.com/office/drawing/2014/main" id="{00000000-0008-0000-0A00-00009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2" name="AutoShape 1">
          <a:extLst>
            <a:ext uri="{FF2B5EF4-FFF2-40B4-BE49-F238E27FC236}">
              <a16:creationId xmlns:a16="http://schemas.microsoft.com/office/drawing/2014/main" id="{00000000-0008-0000-0A00-00009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3" name="AutoShape 1">
          <a:extLst>
            <a:ext uri="{FF2B5EF4-FFF2-40B4-BE49-F238E27FC236}">
              <a16:creationId xmlns:a16="http://schemas.microsoft.com/office/drawing/2014/main" id="{00000000-0008-0000-0A00-00009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4" name="AutoShape 1">
          <a:extLst>
            <a:ext uri="{FF2B5EF4-FFF2-40B4-BE49-F238E27FC236}">
              <a16:creationId xmlns:a16="http://schemas.microsoft.com/office/drawing/2014/main" id="{00000000-0008-0000-0A00-00009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5" name="AutoShape 1">
          <a:extLst>
            <a:ext uri="{FF2B5EF4-FFF2-40B4-BE49-F238E27FC236}">
              <a16:creationId xmlns:a16="http://schemas.microsoft.com/office/drawing/2014/main" id="{00000000-0008-0000-0A00-00009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6" name="AutoShape 1">
          <a:extLst>
            <a:ext uri="{FF2B5EF4-FFF2-40B4-BE49-F238E27FC236}">
              <a16:creationId xmlns:a16="http://schemas.microsoft.com/office/drawing/2014/main" id="{00000000-0008-0000-0A00-00009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7" name="AutoShape 1">
          <a:extLst>
            <a:ext uri="{FF2B5EF4-FFF2-40B4-BE49-F238E27FC236}">
              <a16:creationId xmlns:a16="http://schemas.microsoft.com/office/drawing/2014/main" id="{00000000-0008-0000-0A00-00009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8" name="AutoShape 1">
          <a:extLst>
            <a:ext uri="{FF2B5EF4-FFF2-40B4-BE49-F238E27FC236}">
              <a16:creationId xmlns:a16="http://schemas.microsoft.com/office/drawing/2014/main" id="{00000000-0008-0000-0A00-00009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69" name="AutoShape 1">
          <a:extLst>
            <a:ext uri="{FF2B5EF4-FFF2-40B4-BE49-F238E27FC236}">
              <a16:creationId xmlns:a16="http://schemas.microsoft.com/office/drawing/2014/main" id="{00000000-0008-0000-0A00-00009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0" name="AutoShape 1">
          <a:extLst>
            <a:ext uri="{FF2B5EF4-FFF2-40B4-BE49-F238E27FC236}">
              <a16:creationId xmlns:a16="http://schemas.microsoft.com/office/drawing/2014/main" id="{00000000-0008-0000-0A00-00009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1" name="AutoShape 1">
          <a:extLst>
            <a:ext uri="{FF2B5EF4-FFF2-40B4-BE49-F238E27FC236}">
              <a16:creationId xmlns:a16="http://schemas.microsoft.com/office/drawing/2014/main" id="{00000000-0008-0000-0A00-00009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2" name="AutoShape 1">
          <a:extLst>
            <a:ext uri="{FF2B5EF4-FFF2-40B4-BE49-F238E27FC236}">
              <a16:creationId xmlns:a16="http://schemas.microsoft.com/office/drawing/2014/main" id="{00000000-0008-0000-0A00-00009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3" name="AutoShape 1">
          <a:extLst>
            <a:ext uri="{FF2B5EF4-FFF2-40B4-BE49-F238E27FC236}">
              <a16:creationId xmlns:a16="http://schemas.microsoft.com/office/drawing/2014/main" id="{00000000-0008-0000-0A00-00009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4" name="AutoShape 1">
          <a:extLst>
            <a:ext uri="{FF2B5EF4-FFF2-40B4-BE49-F238E27FC236}">
              <a16:creationId xmlns:a16="http://schemas.microsoft.com/office/drawing/2014/main" id="{00000000-0008-0000-0A00-00009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5" name="AutoShape 1">
          <a:extLst>
            <a:ext uri="{FF2B5EF4-FFF2-40B4-BE49-F238E27FC236}">
              <a16:creationId xmlns:a16="http://schemas.microsoft.com/office/drawing/2014/main" id="{00000000-0008-0000-0A00-00009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6" name="AutoShape 1">
          <a:extLst>
            <a:ext uri="{FF2B5EF4-FFF2-40B4-BE49-F238E27FC236}">
              <a16:creationId xmlns:a16="http://schemas.microsoft.com/office/drawing/2014/main" id="{00000000-0008-0000-0A00-0000A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7" name="AutoShape 1">
          <a:extLst>
            <a:ext uri="{FF2B5EF4-FFF2-40B4-BE49-F238E27FC236}">
              <a16:creationId xmlns:a16="http://schemas.microsoft.com/office/drawing/2014/main" id="{00000000-0008-0000-0A00-0000A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8" name="AutoShape 1">
          <a:extLst>
            <a:ext uri="{FF2B5EF4-FFF2-40B4-BE49-F238E27FC236}">
              <a16:creationId xmlns:a16="http://schemas.microsoft.com/office/drawing/2014/main" id="{00000000-0008-0000-0A00-0000A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79" name="AutoShape 1">
          <a:extLst>
            <a:ext uri="{FF2B5EF4-FFF2-40B4-BE49-F238E27FC236}">
              <a16:creationId xmlns:a16="http://schemas.microsoft.com/office/drawing/2014/main" id="{00000000-0008-0000-0A00-0000A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0" name="AutoShape 1">
          <a:extLst>
            <a:ext uri="{FF2B5EF4-FFF2-40B4-BE49-F238E27FC236}">
              <a16:creationId xmlns:a16="http://schemas.microsoft.com/office/drawing/2014/main" id="{00000000-0008-0000-0A00-0000A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1" name="AutoShape 1">
          <a:extLst>
            <a:ext uri="{FF2B5EF4-FFF2-40B4-BE49-F238E27FC236}">
              <a16:creationId xmlns:a16="http://schemas.microsoft.com/office/drawing/2014/main" id="{00000000-0008-0000-0A00-0000A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2" name="AutoShape 1">
          <a:extLst>
            <a:ext uri="{FF2B5EF4-FFF2-40B4-BE49-F238E27FC236}">
              <a16:creationId xmlns:a16="http://schemas.microsoft.com/office/drawing/2014/main" id="{00000000-0008-0000-0A00-0000A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3" name="AutoShape 1">
          <a:extLst>
            <a:ext uri="{FF2B5EF4-FFF2-40B4-BE49-F238E27FC236}">
              <a16:creationId xmlns:a16="http://schemas.microsoft.com/office/drawing/2014/main" id="{00000000-0008-0000-0A00-0000A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4" name="AutoShape 1">
          <a:extLst>
            <a:ext uri="{FF2B5EF4-FFF2-40B4-BE49-F238E27FC236}">
              <a16:creationId xmlns:a16="http://schemas.microsoft.com/office/drawing/2014/main" id="{00000000-0008-0000-0A00-0000A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5" name="AutoShape 1">
          <a:extLst>
            <a:ext uri="{FF2B5EF4-FFF2-40B4-BE49-F238E27FC236}">
              <a16:creationId xmlns:a16="http://schemas.microsoft.com/office/drawing/2014/main" id="{00000000-0008-0000-0A00-0000A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6" name="AutoShape 1">
          <a:extLst>
            <a:ext uri="{FF2B5EF4-FFF2-40B4-BE49-F238E27FC236}">
              <a16:creationId xmlns:a16="http://schemas.microsoft.com/office/drawing/2014/main" id="{00000000-0008-0000-0A00-0000AA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7" name="AutoShape 1">
          <a:extLst>
            <a:ext uri="{FF2B5EF4-FFF2-40B4-BE49-F238E27FC236}">
              <a16:creationId xmlns:a16="http://schemas.microsoft.com/office/drawing/2014/main" id="{00000000-0008-0000-0A00-0000AB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8" name="AutoShape 1">
          <a:extLst>
            <a:ext uri="{FF2B5EF4-FFF2-40B4-BE49-F238E27FC236}">
              <a16:creationId xmlns:a16="http://schemas.microsoft.com/office/drawing/2014/main" id="{00000000-0008-0000-0A00-0000AC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89" name="AutoShape 1">
          <a:extLst>
            <a:ext uri="{FF2B5EF4-FFF2-40B4-BE49-F238E27FC236}">
              <a16:creationId xmlns:a16="http://schemas.microsoft.com/office/drawing/2014/main" id="{00000000-0008-0000-0A00-0000AD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0" name="AutoShape 1">
          <a:extLst>
            <a:ext uri="{FF2B5EF4-FFF2-40B4-BE49-F238E27FC236}">
              <a16:creationId xmlns:a16="http://schemas.microsoft.com/office/drawing/2014/main" id="{00000000-0008-0000-0A00-0000AE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1" name="AutoShape 1">
          <a:extLst>
            <a:ext uri="{FF2B5EF4-FFF2-40B4-BE49-F238E27FC236}">
              <a16:creationId xmlns:a16="http://schemas.microsoft.com/office/drawing/2014/main" id="{00000000-0008-0000-0A00-0000AF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2" name="AutoShape 1">
          <a:extLst>
            <a:ext uri="{FF2B5EF4-FFF2-40B4-BE49-F238E27FC236}">
              <a16:creationId xmlns:a16="http://schemas.microsoft.com/office/drawing/2014/main" id="{00000000-0008-0000-0A00-0000B0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3" name="AutoShape 1">
          <a:extLst>
            <a:ext uri="{FF2B5EF4-FFF2-40B4-BE49-F238E27FC236}">
              <a16:creationId xmlns:a16="http://schemas.microsoft.com/office/drawing/2014/main" id="{00000000-0008-0000-0A00-0000B1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4" name="AutoShape 1">
          <a:extLst>
            <a:ext uri="{FF2B5EF4-FFF2-40B4-BE49-F238E27FC236}">
              <a16:creationId xmlns:a16="http://schemas.microsoft.com/office/drawing/2014/main" id="{00000000-0008-0000-0A00-0000B2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5" name="AutoShape 1">
          <a:extLst>
            <a:ext uri="{FF2B5EF4-FFF2-40B4-BE49-F238E27FC236}">
              <a16:creationId xmlns:a16="http://schemas.microsoft.com/office/drawing/2014/main" id="{00000000-0008-0000-0A00-0000B3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6" name="AutoShape 1">
          <a:extLst>
            <a:ext uri="{FF2B5EF4-FFF2-40B4-BE49-F238E27FC236}">
              <a16:creationId xmlns:a16="http://schemas.microsoft.com/office/drawing/2014/main" id="{00000000-0008-0000-0A00-0000B4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7" name="AutoShape 1">
          <a:extLst>
            <a:ext uri="{FF2B5EF4-FFF2-40B4-BE49-F238E27FC236}">
              <a16:creationId xmlns:a16="http://schemas.microsoft.com/office/drawing/2014/main" id="{00000000-0008-0000-0A00-0000B5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8" name="AutoShape 1">
          <a:extLst>
            <a:ext uri="{FF2B5EF4-FFF2-40B4-BE49-F238E27FC236}">
              <a16:creationId xmlns:a16="http://schemas.microsoft.com/office/drawing/2014/main" id="{00000000-0008-0000-0A00-0000B6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2999" name="AutoShape 1">
          <a:extLst>
            <a:ext uri="{FF2B5EF4-FFF2-40B4-BE49-F238E27FC236}">
              <a16:creationId xmlns:a16="http://schemas.microsoft.com/office/drawing/2014/main" id="{00000000-0008-0000-0A00-0000B7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3000" name="AutoShape 1">
          <a:extLst>
            <a:ext uri="{FF2B5EF4-FFF2-40B4-BE49-F238E27FC236}">
              <a16:creationId xmlns:a16="http://schemas.microsoft.com/office/drawing/2014/main" id="{00000000-0008-0000-0A00-0000B8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3001" name="AutoShape 1">
          <a:extLst>
            <a:ext uri="{FF2B5EF4-FFF2-40B4-BE49-F238E27FC236}">
              <a16:creationId xmlns:a16="http://schemas.microsoft.com/office/drawing/2014/main" id="{00000000-0008-0000-0A00-0000B90B0000}"/>
            </a:ext>
          </a:extLst>
        </xdr:cNvPr>
        <xdr:cNvSpPr>
          <a:spLocks noChangeAspect="1" noChangeArrowheads="1"/>
        </xdr:cNvSpPr>
      </xdr:nvSpPr>
      <xdr:spPr>
        <a:xfrm>
          <a:off x="99917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2" name="AutoShape 1">
          <a:extLst>
            <a:ext uri="{FF2B5EF4-FFF2-40B4-BE49-F238E27FC236}">
              <a16:creationId xmlns:a16="http://schemas.microsoft.com/office/drawing/2014/main" id="{00000000-0008-0000-0A00-0000BA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3" name="AutoShape 1">
          <a:extLst>
            <a:ext uri="{FF2B5EF4-FFF2-40B4-BE49-F238E27FC236}">
              <a16:creationId xmlns:a16="http://schemas.microsoft.com/office/drawing/2014/main" id="{00000000-0008-0000-0A00-0000BB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4" name="AutoShape 1">
          <a:extLst>
            <a:ext uri="{FF2B5EF4-FFF2-40B4-BE49-F238E27FC236}">
              <a16:creationId xmlns:a16="http://schemas.microsoft.com/office/drawing/2014/main" id="{00000000-0008-0000-0A00-0000BC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5" name="AutoShape 1">
          <a:extLst>
            <a:ext uri="{FF2B5EF4-FFF2-40B4-BE49-F238E27FC236}">
              <a16:creationId xmlns:a16="http://schemas.microsoft.com/office/drawing/2014/main" id="{00000000-0008-0000-0A00-0000BD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6" name="AutoShape 1">
          <a:extLst>
            <a:ext uri="{FF2B5EF4-FFF2-40B4-BE49-F238E27FC236}">
              <a16:creationId xmlns:a16="http://schemas.microsoft.com/office/drawing/2014/main" id="{00000000-0008-0000-0A00-0000BE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7" name="AutoShape 1">
          <a:extLst>
            <a:ext uri="{FF2B5EF4-FFF2-40B4-BE49-F238E27FC236}">
              <a16:creationId xmlns:a16="http://schemas.microsoft.com/office/drawing/2014/main" id="{00000000-0008-0000-0A00-0000BF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8" name="AutoShape 1">
          <a:extLst>
            <a:ext uri="{FF2B5EF4-FFF2-40B4-BE49-F238E27FC236}">
              <a16:creationId xmlns:a16="http://schemas.microsoft.com/office/drawing/2014/main" id="{00000000-0008-0000-0A00-0000C0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09" name="AutoShape 1">
          <a:extLst>
            <a:ext uri="{FF2B5EF4-FFF2-40B4-BE49-F238E27FC236}">
              <a16:creationId xmlns:a16="http://schemas.microsoft.com/office/drawing/2014/main" id="{00000000-0008-0000-0A00-0000C1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0" name="AutoShape 1">
          <a:extLst>
            <a:ext uri="{FF2B5EF4-FFF2-40B4-BE49-F238E27FC236}">
              <a16:creationId xmlns:a16="http://schemas.microsoft.com/office/drawing/2014/main" id="{00000000-0008-0000-0A00-0000C2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1" name="AutoShape 1">
          <a:extLst>
            <a:ext uri="{FF2B5EF4-FFF2-40B4-BE49-F238E27FC236}">
              <a16:creationId xmlns:a16="http://schemas.microsoft.com/office/drawing/2014/main" id="{00000000-0008-0000-0A00-0000C3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2" name="AutoShape 1">
          <a:extLst>
            <a:ext uri="{FF2B5EF4-FFF2-40B4-BE49-F238E27FC236}">
              <a16:creationId xmlns:a16="http://schemas.microsoft.com/office/drawing/2014/main" id="{00000000-0008-0000-0A00-0000C4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3" name="AutoShape 1">
          <a:extLst>
            <a:ext uri="{FF2B5EF4-FFF2-40B4-BE49-F238E27FC236}">
              <a16:creationId xmlns:a16="http://schemas.microsoft.com/office/drawing/2014/main" id="{00000000-0008-0000-0A00-0000C5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4" name="AutoShape 1">
          <a:extLst>
            <a:ext uri="{FF2B5EF4-FFF2-40B4-BE49-F238E27FC236}">
              <a16:creationId xmlns:a16="http://schemas.microsoft.com/office/drawing/2014/main" id="{00000000-0008-0000-0A00-0000C6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5" name="AutoShape 1">
          <a:extLst>
            <a:ext uri="{FF2B5EF4-FFF2-40B4-BE49-F238E27FC236}">
              <a16:creationId xmlns:a16="http://schemas.microsoft.com/office/drawing/2014/main" id="{00000000-0008-0000-0A00-0000C7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6" name="AutoShape 1">
          <a:extLst>
            <a:ext uri="{FF2B5EF4-FFF2-40B4-BE49-F238E27FC236}">
              <a16:creationId xmlns:a16="http://schemas.microsoft.com/office/drawing/2014/main" id="{00000000-0008-0000-0A00-0000C8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7" name="AutoShape 1">
          <a:extLst>
            <a:ext uri="{FF2B5EF4-FFF2-40B4-BE49-F238E27FC236}">
              <a16:creationId xmlns:a16="http://schemas.microsoft.com/office/drawing/2014/main" id="{00000000-0008-0000-0A00-0000C9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8" name="AutoShape 1">
          <a:extLst>
            <a:ext uri="{FF2B5EF4-FFF2-40B4-BE49-F238E27FC236}">
              <a16:creationId xmlns:a16="http://schemas.microsoft.com/office/drawing/2014/main" id="{00000000-0008-0000-0A00-0000CA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19" name="AutoShape 1">
          <a:extLst>
            <a:ext uri="{FF2B5EF4-FFF2-40B4-BE49-F238E27FC236}">
              <a16:creationId xmlns:a16="http://schemas.microsoft.com/office/drawing/2014/main" id="{00000000-0008-0000-0A00-0000CB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0" name="AutoShape 1">
          <a:extLst>
            <a:ext uri="{FF2B5EF4-FFF2-40B4-BE49-F238E27FC236}">
              <a16:creationId xmlns:a16="http://schemas.microsoft.com/office/drawing/2014/main" id="{00000000-0008-0000-0A00-0000CC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1" name="AutoShape 1">
          <a:extLst>
            <a:ext uri="{FF2B5EF4-FFF2-40B4-BE49-F238E27FC236}">
              <a16:creationId xmlns:a16="http://schemas.microsoft.com/office/drawing/2014/main" id="{00000000-0008-0000-0A00-0000CD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2" name="AutoShape 1">
          <a:extLst>
            <a:ext uri="{FF2B5EF4-FFF2-40B4-BE49-F238E27FC236}">
              <a16:creationId xmlns:a16="http://schemas.microsoft.com/office/drawing/2014/main" id="{00000000-0008-0000-0A00-0000CE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3" name="AutoShape 1">
          <a:extLst>
            <a:ext uri="{FF2B5EF4-FFF2-40B4-BE49-F238E27FC236}">
              <a16:creationId xmlns:a16="http://schemas.microsoft.com/office/drawing/2014/main" id="{00000000-0008-0000-0A00-0000CF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4" name="AutoShape 1">
          <a:extLst>
            <a:ext uri="{FF2B5EF4-FFF2-40B4-BE49-F238E27FC236}">
              <a16:creationId xmlns:a16="http://schemas.microsoft.com/office/drawing/2014/main" id="{00000000-0008-0000-0A00-0000D0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5" name="AutoShape 1">
          <a:extLst>
            <a:ext uri="{FF2B5EF4-FFF2-40B4-BE49-F238E27FC236}">
              <a16:creationId xmlns:a16="http://schemas.microsoft.com/office/drawing/2014/main" id="{00000000-0008-0000-0A00-0000D1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6" name="AutoShape 1">
          <a:extLst>
            <a:ext uri="{FF2B5EF4-FFF2-40B4-BE49-F238E27FC236}">
              <a16:creationId xmlns:a16="http://schemas.microsoft.com/office/drawing/2014/main" id="{00000000-0008-0000-0A00-0000D2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7" name="AutoShape 1">
          <a:extLst>
            <a:ext uri="{FF2B5EF4-FFF2-40B4-BE49-F238E27FC236}">
              <a16:creationId xmlns:a16="http://schemas.microsoft.com/office/drawing/2014/main" id="{00000000-0008-0000-0A00-0000D3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8" name="AutoShape 1">
          <a:extLst>
            <a:ext uri="{FF2B5EF4-FFF2-40B4-BE49-F238E27FC236}">
              <a16:creationId xmlns:a16="http://schemas.microsoft.com/office/drawing/2014/main" id="{00000000-0008-0000-0A00-0000D4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29" name="AutoShape 1">
          <a:extLst>
            <a:ext uri="{FF2B5EF4-FFF2-40B4-BE49-F238E27FC236}">
              <a16:creationId xmlns:a16="http://schemas.microsoft.com/office/drawing/2014/main" id="{00000000-0008-0000-0A00-0000D5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0" name="AutoShape 1">
          <a:extLst>
            <a:ext uri="{FF2B5EF4-FFF2-40B4-BE49-F238E27FC236}">
              <a16:creationId xmlns:a16="http://schemas.microsoft.com/office/drawing/2014/main" id="{00000000-0008-0000-0A00-0000D6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1" name="AutoShape 1">
          <a:extLst>
            <a:ext uri="{FF2B5EF4-FFF2-40B4-BE49-F238E27FC236}">
              <a16:creationId xmlns:a16="http://schemas.microsoft.com/office/drawing/2014/main" id="{00000000-0008-0000-0A00-0000D7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2" name="AutoShape 1">
          <a:extLst>
            <a:ext uri="{FF2B5EF4-FFF2-40B4-BE49-F238E27FC236}">
              <a16:creationId xmlns:a16="http://schemas.microsoft.com/office/drawing/2014/main" id="{00000000-0008-0000-0A00-0000D8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3" name="AutoShape 1">
          <a:extLst>
            <a:ext uri="{FF2B5EF4-FFF2-40B4-BE49-F238E27FC236}">
              <a16:creationId xmlns:a16="http://schemas.microsoft.com/office/drawing/2014/main" id="{00000000-0008-0000-0A00-0000D9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4" name="AutoShape 1">
          <a:extLst>
            <a:ext uri="{FF2B5EF4-FFF2-40B4-BE49-F238E27FC236}">
              <a16:creationId xmlns:a16="http://schemas.microsoft.com/office/drawing/2014/main" id="{00000000-0008-0000-0A00-0000DA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5" name="AutoShape 1">
          <a:extLst>
            <a:ext uri="{FF2B5EF4-FFF2-40B4-BE49-F238E27FC236}">
              <a16:creationId xmlns:a16="http://schemas.microsoft.com/office/drawing/2014/main" id="{00000000-0008-0000-0A00-0000DB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6" name="AutoShape 1">
          <a:extLst>
            <a:ext uri="{FF2B5EF4-FFF2-40B4-BE49-F238E27FC236}">
              <a16:creationId xmlns:a16="http://schemas.microsoft.com/office/drawing/2014/main" id="{00000000-0008-0000-0A00-0000DC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7" name="AutoShape 1">
          <a:extLst>
            <a:ext uri="{FF2B5EF4-FFF2-40B4-BE49-F238E27FC236}">
              <a16:creationId xmlns:a16="http://schemas.microsoft.com/office/drawing/2014/main" id="{00000000-0008-0000-0A00-0000DD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8" name="AutoShape 1">
          <a:extLst>
            <a:ext uri="{FF2B5EF4-FFF2-40B4-BE49-F238E27FC236}">
              <a16:creationId xmlns:a16="http://schemas.microsoft.com/office/drawing/2014/main" id="{00000000-0008-0000-0A00-0000DE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39" name="AutoShape 1">
          <a:extLst>
            <a:ext uri="{FF2B5EF4-FFF2-40B4-BE49-F238E27FC236}">
              <a16:creationId xmlns:a16="http://schemas.microsoft.com/office/drawing/2014/main" id="{00000000-0008-0000-0A00-0000DF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0" name="AutoShape 1">
          <a:extLst>
            <a:ext uri="{FF2B5EF4-FFF2-40B4-BE49-F238E27FC236}">
              <a16:creationId xmlns:a16="http://schemas.microsoft.com/office/drawing/2014/main" id="{00000000-0008-0000-0A00-0000E0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1" name="AutoShape 1">
          <a:extLst>
            <a:ext uri="{FF2B5EF4-FFF2-40B4-BE49-F238E27FC236}">
              <a16:creationId xmlns:a16="http://schemas.microsoft.com/office/drawing/2014/main" id="{00000000-0008-0000-0A00-0000E1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2" name="AutoShape 1">
          <a:extLst>
            <a:ext uri="{FF2B5EF4-FFF2-40B4-BE49-F238E27FC236}">
              <a16:creationId xmlns:a16="http://schemas.microsoft.com/office/drawing/2014/main" id="{00000000-0008-0000-0A00-0000E2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3" name="AutoShape 1">
          <a:extLst>
            <a:ext uri="{FF2B5EF4-FFF2-40B4-BE49-F238E27FC236}">
              <a16:creationId xmlns:a16="http://schemas.microsoft.com/office/drawing/2014/main" id="{00000000-0008-0000-0A00-0000E3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4" name="AutoShape 1">
          <a:extLst>
            <a:ext uri="{FF2B5EF4-FFF2-40B4-BE49-F238E27FC236}">
              <a16:creationId xmlns:a16="http://schemas.microsoft.com/office/drawing/2014/main" id="{00000000-0008-0000-0A00-0000E4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5" name="AutoShape 1">
          <a:extLst>
            <a:ext uri="{FF2B5EF4-FFF2-40B4-BE49-F238E27FC236}">
              <a16:creationId xmlns:a16="http://schemas.microsoft.com/office/drawing/2014/main" id="{00000000-0008-0000-0A00-0000E5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6" name="AutoShape 1">
          <a:extLst>
            <a:ext uri="{FF2B5EF4-FFF2-40B4-BE49-F238E27FC236}">
              <a16:creationId xmlns:a16="http://schemas.microsoft.com/office/drawing/2014/main" id="{00000000-0008-0000-0A00-0000E6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7" name="AutoShape 1">
          <a:extLst>
            <a:ext uri="{FF2B5EF4-FFF2-40B4-BE49-F238E27FC236}">
              <a16:creationId xmlns:a16="http://schemas.microsoft.com/office/drawing/2014/main" id="{00000000-0008-0000-0A00-0000E7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8" name="AutoShape 1">
          <a:extLst>
            <a:ext uri="{FF2B5EF4-FFF2-40B4-BE49-F238E27FC236}">
              <a16:creationId xmlns:a16="http://schemas.microsoft.com/office/drawing/2014/main" id="{00000000-0008-0000-0A00-0000E8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49" name="AutoShape 1">
          <a:extLst>
            <a:ext uri="{FF2B5EF4-FFF2-40B4-BE49-F238E27FC236}">
              <a16:creationId xmlns:a16="http://schemas.microsoft.com/office/drawing/2014/main" id="{00000000-0008-0000-0A00-0000E9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0" name="AutoShape 1">
          <a:extLst>
            <a:ext uri="{FF2B5EF4-FFF2-40B4-BE49-F238E27FC236}">
              <a16:creationId xmlns:a16="http://schemas.microsoft.com/office/drawing/2014/main" id="{00000000-0008-0000-0A00-0000EA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1" name="AutoShape 1">
          <a:extLst>
            <a:ext uri="{FF2B5EF4-FFF2-40B4-BE49-F238E27FC236}">
              <a16:creationId xmlns:a16="http://schemas.microsoft.com/office/drawing/2014/main" id="{00000000-0008-0000-0A00-0000EB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2" name="AutoShape 1">
          <a:extLst>
            <a:ext uri="{FF2B5EF4-FFF2-40B4-BE49-F238E27FC236}">
              <a16:creationId xmlns:a16="http://schemas.microsoft.com/office/drawing/2014/main" id="{00000000-0008-0000-0A00-0000EC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3" name="AutoShape 1">
          <a:extLst>
            <a:ext uri="{FF2B5EF4-FFF2-40B4-BE49-F238E27FC236}">
              <a16:creationId xmlns:a16="http://schemas.microsoft.com/office/drawing/2014/main" id="{00000000-0008-0000-0A00-0000ED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4" name="AutoShape 1">
          <a:extLst>
            <a:ext uri="{FF2B5EF4-FFF2-40B4-BE49-F238E27FC236}">
              <a16:creationId xmlns:a16="http://schemas.microsoft.com/office/drawing/2014/main" id="{00000000-0008-0000-0A00-0000EE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xdr:row>
      <xdr:rowOff>0</xdr:rowOff>
    </xdr:from>
    <xdr:ext cx="297657" cy="323850"/>
    <xdr:sp macro="" textlink="">
      <xdr:nvSpPr>
        <xdr:cNvPr id="3055" name="AutoShape 1">
          <a:extLst>
            <a:ext uri="{FF2B5EF4-FFF2-40B4-BE49-F238E27FC236}">
              <a16:creationId xmlns:a16="http://schemas.microsoft.com/office/drawing/2014/main" id="{00000000-0008-0000-0A00-0000EF0B0000}"/>
            </a:ext>
          </a:extLst>
        </xdr:cNvPr>
        <xdr:cNvSpPr>
          <a:spLocks noChangeAspect="1" noChangeArrowheads="1"/>
        </xdr:cNvSpPr>
      </xdr:nvSpPr>
      <xdr:spPr>
        <a:xfrm>
          <a:off x="9991725"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6" name="AutoShape 1">
          <a:extLst>
            <a:ext uri="{FF2B5EF4-FFF2-40B4-BE49-F238E27FC236}">
              <a16:creationId xmlns:a16="http://schemas.microsoft.com/office/drawing/2014/main" id="{00000000-0008-0000-0A00-0000F0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7" name="AutoShape 1">
          <a:extLst>
            <a:ext uri="{FF2B5EF4-FFF2-40B4-BE49-F238E27FC236}">
              <a16:creationId xmlns:a16="http://schemas.microsoft.com/office/drawing/2014/main" id="{00000000-0008-0000-0A00-0000F1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8" name="AutoShape 1">
          <a:extLst>
            <a:ext uri="{FF2B5EF4-FFF2-40B4-BE49-F238E27FC236}">
              <a16:creationId xmlns:a16="http://schemas.microsoft.com/office/drawing/2014/main" id="{00000000-0008-0000-0A00-0000F2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59" name="AutoShape 1">
          <a:extLst>
            <a:ext uri="{FF2B5EF4-FFF2-40B4-BE49-F238E27FC236}">
              <a16:creationId xmlns:a16="http://schemas.microsoft.com/office/drawing/2014/main" id="{00000000-0008-0000-0A00-0000F3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0" name="AutoShape 1">
          <a:extLst>
            <a:ext uri="{FF2B5EF4-FFF2-40B4-BE49-F238E27FC236}">
              <a16:creationId xmlns:a16="http://schemas.microsoft.com/office/drawing/2014/main" id="{00000000-0008-0000-0A00-0000F4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1" name="AutoShape 1">
          <a:extLst>
            <a:ext uri="{FF2B5EF4-FFF2-40B4-BE49-F238E27FC236}">
              <a16:creationId xmlns:a16="http://schemas.microsoft.com/office/drawing/2014/main" id="{00000000-0008-0000-0A00-0000F5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2" name="AutoShape 1">
          <a:extLst>
            <a:ext uri="{FF2B5EF4-FFF2-40B4-BE49-F238E27FC236}">
              <a16:creationId xmlns:a16="http://schemas.microsoft.com/office/drawing/2014/main" id="{00000000-0008-0000-0A00-0000F6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3" name="AutoShape 1">
          <a:extLst>
            <a:ext uri="{FF2B5EF4-FFF2-40B4-BE49-F238E27FC236}">
              <a16:creationId xmlns:a16="http://schemas.microsoft.com/office/drawing/2014/main" id="{00000000-0008-0000-0A00-0000F7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4" name="AutoShape 1">
          <a:extLst>
            <a:ext uri="{FF2B5EF4-FFF2-40B4-BE49-F238E27FC236}">
              <a16:creationId xmlns:a16="http://schemas.microsoft.com/office/drawing/2014/main" id="{00000000-0008-0000-0A00-0000F8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5" name="AutoShape 1">
          <a:extLst>
            <a:ext uri="{FF2B5EF4-FFF2-40B4-BE49-F238E27FC236}">
              <a16:creationId xmlns:a16="http://schemas.microsoft.com/office/drawing/2014/main" id="{00000000-0008-0000-0A00-0000F9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6" name="AutoShape 1">
          <a:extLst>
            <a:ext uri="{FF2B5EF4-FFF2-40B4-BE49-F238E27FC236}">
              <a16:creationId xmlns:a16="http://schemas.microsoft.com/office/drawing/2014/main" id="{00000000-0008-0000-0A00-0000FA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7" name="AutoShape 1">
          <a:extLst>
            <a:ext uri="{FF2B5EF4-FFF2-40B4-BE49-F238E27FC236}">
              <a16:creationId xmlns:a16="http://schemas.microsoft.com/office/drawing/2014/main" id="{00000000-0008-0000-0A00-0000FB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8" name="AutoShape 1">
          <a:extLst>
            <a:ext uri="{FF2B5EF4-FFF2-40B4-BE49-F238E27FC236}">
              <a16:creationId xmlns:a16="http://schemas.microsoft.com/office/drawing/2014/main" id="{00000000-0008-0000-0A00-0000FC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69" name="AutoShape 1">
          <a:extLst>
            <a:ext uri="{FF2B5EF4-FFF2-40B4-BE49-F238E27FC236}">
              <a16:creationId xmlns:a16="http://schemas.microsoft.com/office/drawing/2014/main" id="{00000000-0008-0000-0A00-0000FD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0" name="AutoShape 1">
          <a:extLst>
            <a:ext uri="{FF2B5EF4-FFF2-40B4-BE49-F238E27FC236}">
              <a16:creationId xmlns:a16="http://schemas.microsoft.com/office/drawing/2014/main" id="{00000000-0008-0000-0A00-0000FE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1" name="AutoShape 1">
          <a:extLst>
            <a:ext uri="{FF2B5EF4-FFF2-40B4-BE49-F238E27FC236}">
              <a16:creationId xmlns:a16="http://schemas.microsoft.com/office/drawing/2014/main" id="{00000000-0008-0000-0A00-0000FF0B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2" name="AutoShape 1">
          <a:extLst>
            <a:ext uri="{FF2B5EF4-FFF2-40B4-BE49-F238E27FC236}">
              <a16:creationId xmlns:a16="http://schemas.microsoft.com/office/drawing/2014/main" id="{00000000-0008-0000-0A00-00000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3" name="AutoShape 1">
          <a:extLst>
            <a:ext uri="{FF2B5EF4-FFF2-40B4-BE49-F238E27FC236}">
              <a16:creationId xmlns:a16="http://schemas.microsoft.com/office/drawing/2014/main" id="{00000000-0008-0000-0A00-00000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4" name="AutoShape 1">
          <a:extLst>
            <a:ext uri="{FF2B5EF4-FFF2-40B4-BE49-F238E27FC236}">
              <a16:creationId xmlns:a16="http://schemas.microsoft.com/office/drawing/2014/main" id="{00000000-0008-0000-0A00-00000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5" name="AutoShape 1">
          <a:extLst>
            <a:ext uri="{FF2B5EF4-FFF2-40B4-BE49-F238E27FC236}">
              <a16:creationId xmlns:a16="http://schemas.microsoft.com/office/drawing/2014/main" id="{00000000-0008-0000-0A00-00000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6" name="AutoShape 1">
          <a:extLst>
            <a:ext uri="{FF2B5EF4-FFF2-40B4-BE49-F238E27FC236}">
              <a16:creationId xmlns:a16="http://schemas.microsoft.com/office/drawing/2014/main" id="{00000000-0008-0000-0A00-00000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7" name="AutoShape 1">
          <a:extLst>
            <a:ext uri="{FF2B5EF4-FFF2-40B4-BE49-F238E27FC236}">
              <a16:creationId xmlns:a16="http://schemas.microsoft.com/office/drawing/2014/main" id="{00000000-0008-0000-0A00-00000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8" name="AutoShape 1">
          <a:extLst>
            <a:ext uri="{FF2B5EF4-FFF2-40B4-BE49-F238E27FC236}">
              <a16:creationId xmlns:a16="http://schemas.microsoft.com/office/drawing/2014/main" id="{00000000-0008-0000-0A00-00000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79" name="AutoShape 1">
          <a:extLst>
            <a:ext uri="{FF2B5EF4-FFF2-40B4-BE49-F238E27FC236}">
              <a16:creationId xmlns:a16="http://schemas.microsoft.com/office/drawing/2014/main" id="{00000000-0008-0000-0A00-00000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0" name="AutoShape 1">
          <a:extLst>
            <a:ext uri="{FF2B5EF4-FFF2-40B4-BE49-F238E27FC236}">
              <a16:creationId xmlns:a16="http://schemas.microsoft.com/office/drawing/2014/main" id="{00000000-0008-0000-0A00-00000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1" name="AutoShape 1">
          <a:extLst>
            <a:ext uri="{FF2B5EF4-FFF2-40B4-BE49-F238E27FC236}">
              <a16:creationId xmlns:a16="http://schemas.microsoft.com/office/drawing/2014/main" id="{00000000-0008-0000-0A00-00000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2" name="AutoShape 1">
          <a:extLst>
            <a:ext uri="{FF2B5EF4-FFF2-40B4-BE49-F238E27FC236}">
              <a16:creationId xmlns:a16="http://schemas.microsoft.com/office/drawing/2014/main" id="{00000000-0008-0000-0A00-00000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3" name="AutoShape 1">
          <a:extLst>
            <a:ext uri="{FF2B5EF4-FFF2-40B4-BE49-F238E27FC236}">
              <a16:creationId xmlns:a16="http://schemas.microsoft.com/office/drawing/2014/main" id="{00000000-0008-0000-0A00-00000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4" name="AutoShape 1">
          <a:extLst>
            <a:ext uri="{FF2B5EF4-FFF2-40B4-BE49-F238E27FC236}">
              <a16:creationId xmlns:a16="http://schemas.microsoft.com/office/drawing/2014/main" id="{00000000-0008-0000-0A00-00000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5" name="AutoShape 1">
          <a:extLst>
            <a:ext uri="{FF2B5EF4-FFF2-40B4-BE49-F238E27FC236}">
              <a16:creationId xmlns:a16="http://schemas.microsoft.com/office/drawing/2014/main" id="{00000000-0008-0000-0A00-00000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6" name="AutoShape 1">
          <a:extLst>
            <a:ext uri="{FF2B5EF4-FFF2-40B4-BE49-F238E27FC236}">
              <a16:creationId xmlns:a16="http://schemas.microsoft.com/office/drawing/2014/main" id="{00000000-0008-0000-0A00-00000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7" name="AutoShape 1">
          <a:extLst>
            <a:ext uri="{FF2B5EF4-FFF2-40B4-BE49-F238E27FC236}">
              <a16:creationId xmlns:a16="http://schemas.microsoft.com/office/drawing/2014/main" id="{00000000-0008-0000-0A00-00000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8" name="AutoShape 1">
          <a:extLst>
            <a:ext uri="{FF2B5EF4-FFF2-40B4-BE49-F238E27FC236}">
              <a16:creationId xmlns:a16="http://schemas.microsoft.com/office/drawing/2014/main" id="{00000000-0008-0000-0A00-00001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89" name="AutoShape 1">
          <a:extLst>
            <a:ext uri="{FF2B5EF4-FFF2-40B4-BE49-F238E27FC236}">
              <a16:creationId xmlns:a16="http://schemas.microsoft.com/office/drawing/2014/main" id="{00000000-0008-0000-0A00-00001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0" name="AutoShape 1">
          <a:extLst>
            <a:ext uri="{FF2B5EF4-FFF2-40B4-BE49-F238E27FC236}">
              <a16:creationId xmlns:a16="http://schemas.microsoft.com/office/drawing/2014/main" id="{00000000-0008-0000-0A00-00001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1" name="AutoShape 1">
          <a:extLst>
            <a:ext uri="{FF2B5EF4-FFF2-40B4-BE49-F238E27FC236}">
              <a16:creationId xmlns:a16="http://schemas.microsoft.com/office/drawing/2014/main" id="{00000000-0008-0000-0A00-00001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2" name="AutoShape 1">
          <a:extLst>
            <a:ext uri="{FF2B5EF4-FFF2-40B4-BE49-F238E27FC236}">
              <a16:creationId xmlns:a16="http://schemas.microsoft.com/office/drawing/2014/main" id="{00000000-0008-0000-0A00-00001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3" name="AutoShape 1">
          <a:extLst>
            <a:ext uri="{FF2B5EF4-FFF2-40B4-BE49-F238E27FC236}">
              <a16:creationId xmlns:a16="http://schemas.microsoft.com/office/drawing/2014/main" id="{00000000-0008-0000-0A00-00001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4" name="AutoShape 1">
          <a:extLst>
            <a:ext uri="{FF2B5EF4-FFF2-40B4-BE49-F238E27FC236}">
              <a16:creationId xmlns:a16="http://schemas.microsoft.com/office/drawing/2014/main" id="{00000000-0008-0000-0A00-00001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5" name="AutoShape 1">
          <a:extLst>
            <a:ext uri="{FF2B5EF4-FFF2-40B4-BE49-F238E27FC236}">
              <a16:creationId xmlns:a16="http://schemas.microsoft.com/office/drawing/2014/main" id="{00000000-0008-0000-0A00-00001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6" name="AutoShape 1">
          <a:extLst>
            <a:ext uri="{FF2B5EF4-FFF2-40B4-BE49-F238E27FC236}">
              <a16:creationId xmlns:a16="http://schemas.microsoft.com/office/drawing/2014/main" id="{00000000-0008-0000-0A00-00001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7" name="AutoShape 1">
          <a:extLst>
            <a:ext uri="{FF2B5EF4-FFF2-40B4-BE49-F238E27FC236}">
              <a16:creationId xmlns:a16="http://schemas.microsoft.com/office/drawing/2014/main" id="{00000000-0008-0000-0A00-00001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8" name="AutoShape 1">
          <a:extLst>
            <a:ext uri="{FF2B5EF4-FFF2-40B4-BE49-F238E27FC236}">
              <a16:creationId xmlns:a16="http://schemas.microsoft.com/office/drawing/2014/main" id="{00000000-0008-0000-0A00-00001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099" name="AutoShape 1">
          <a:extLst>
            <a:ext uri="{FF2B5EF4-FFF2-40B4-BE49-F238E27FC236}">
              <a16:creationId xmlns:a16="http://schemas.microsoft.com/office/drawing/2014/main" id="{00000000-0008-0000-0A00-00001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0" name="AutoShape 1">
          <a:extLst>
            <a:ext uri="{FF2B5EF4-FFF2-40B4-BE49-F238E27FC236}">
              <a16:creationId xmlns:a16="http://schemas.microsoft.com/office/drawing/2014/main" id="{00000000-0008-0000-0A00-00001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1" name="AutoShape 1">
          <a:extLst>
            <a:ext uri="{FF2B5EF4-FFF2-40B4-BE49-F238E27FC236}">
              <a16:creationId xmlns:a16="http://schemas.microsoft.com/office/drawing/2014/main" id="{00000000-0008-0000-0A00-00001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2" name="AutoShape 1">
          <a:extLst>
            <a:ext uri="{FF2B5EF4-FFF2-40B4-BE49-F238E27FC236}">
              <a16:creationId xmlns:a16="http://schemas.microsoft.com/office/drawing/2014/main" id="{00000000-0008-0000-0A00-00001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3" name="AutoShape 1">
          <a:extLst>
            <a:ext uri="{FF2B5EF4-FFF2-40B4-BE49-F238E27FC236}">
              <a16:creationId xmlns:a16="http://schemas.microsoft.com/office/drawing/2014/main" id="{00000000-0008-0000-0A00-00001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4" name="AutoShape 1">
          <a:extLst>
            <a:ext uri="{FF2B5EF4-FFF2-40B4-BE49-F238E27FC236}">
              <a16:creationId xmlns:a16="http://schemas.microsoft.com/office/drawing/2014/main" id="{00000000-0008-0000-0A00-00002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5" name="AutoShape 1">
          <a:extLst>
            <a:ext uri="{FF2B5EF4-FFF2-40B4-BE49-F238E27FC236}">
              <a16:creationId xmlns:a16="http://schemas.microsoft.com/office/drawing/2014/main" id="{00000000-0008-0000-0A00-00002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6" name="AutoShape 1">
          <a:extLst>
            <a:ext uri="{FF2B5EF4-FFF2-40B4-BE49-F238E27FC236}">
              <a16:creationId xmlns:a16="http://schemas.microsoft.com/office/drawing/2014/main" id="{00000000-0008-0000-0A00-00002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7" name="AutoShape 1">
          <a:extLst>
            <a:ext uri="{FF2B5EF4-FFF2-40B4-BE49-F238E27FC236}">
              <a16:creationId xmlns:a16="http://schemas.microsoft.com/office/drawing/2014/main" id="{00000000-0008-0000-0A00-00002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8" name="AutoShape 1">
          <a:extLst>
            <a:ext uri="{FF2B5EF4-FFF2-40B4-BE49-F238E27FC236}">
              <a16:creationId xmlns:a16="http://schemas.microsoft.com/office/drawing/2014/main" id="{00000000-0008-0000-0A00-00002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09" name="AutoShape 1">
          <a:extLst>
            <a:ext uri="{FF2B5EF4-FFF2-40B4-BE49-F238E27FC236}">
              <a16:creationId xmlns:a16="http://schemas.microsoft.com/office/drawing/2014/main" id="{00000000-0008-0000-0A00-00002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0" name="AutoShape 1">
          <a:extLst>
            <a:ext uri="{FF2B5EF4-FFF2-40B4-BE49-F238E27FC236}">
              <a16:creationId xmlns:a16="http://schemas.microsoft.com/office/drawing/2014/main" id="{00000000-0008-0000-0A00-00002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1" name="AutoShape 1">
          <a:extLst>
            <a:ext uri="{FF2B5EF4-FFF2-40B4-BE49-F238E27FC236}">
              <a16:creationId xmlns:a16="http://schemas.microsoft.com/office/drawing/2014/main" id="{00000000-0008-0000-0A00-00002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2" name="AutoShape 1">
          <a:extLst>
            <a:ext uri="{FF2B5EF4-FFF2-40B4-BE49-F238E27FC236}">
              <a16:creationId xmlns:a16="http://schemas.microsoft.com/office/drawing/2014/main" id="{00000000-0008-0000-0A00-00002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3" name="AutoShape 1">
          <a:extLst>
            <a:ext uri="{FF2B5EF4-FFF2-40B4-BE49-F238E27FC236}">
              <a16:creationId xmlns:a16="http://schemas.microsoft.com/office/drawing/2014/main" id="{00000000-0008-0000-0A00-00002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4" name="AutoShape 1">
          <a:extLst>
            <a:ext uri="{FF2B5EF4-FFF2-40B4-BE49-F238E27FC236}">
              <a16:creationId xmlns:a16="http://schemas.microsoft.com/office/drawing/2014/main" id="{00000000-0008-0000-0A00-00002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5" name="AutoShape 1">
          <a:extLst>
            <a:ext uri="{FF2B5EF4-FFF2-40B4-BE49-F238E27FC236}">
              <a16:creationId xmlns:a16="http://schemas.microsoft.com/office/drawing/2014/main" id="{00000000-0008-0000-0A00-00002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6" name="AutoShape 1">
          <a:extLst>
            <a:ext uri="{FF2B5EF4-FFF2-40B4-BE49-F238E27FC236}">
              <a16:creationId xmlns:a16="http://schemas.microsoft.com/office/drawing/2014/main" id="{00000000-0008-0000-0A00-00002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7" name="AutoShape 1">
          <a:extLst>
            <a:ext uri="{FF2B5EF4-FFF2-40B4-BE49-F238E27FC236}">
              <a16:creationId xmlns:a16="http://schemas.microsoft.com/office/drawing/2014/main" id="{00000000-0008-0000-0A00-00002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8" name="AutoShape 1">
          <a:extLst>
            <a:ext uri="{FF2B5EF4-FFF2-40B4-BE49-F238E27FC236}">
              <a16:creationId xmlns:a16="http://schemas.microsoft.com/office/drawing/2014/main" id="{00000000-0008-0000-0A00-00002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19" name="AutoShape 1">
          <a:extLst>
            <a:ext uri="{FF2B5EF4-FFF2-40B4-BE49-F238E27FC236}">
              <a16:creationId xmlns:a16="http://schemas.microsoft.com/office/drawing/2014/main" id="{00000000-0008-0000-0A00-00002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0" name="AutoShape 1">
          <a:extLst>
            <a:ext uri="{FF2B5EF4-FFF2-40B4-BE49-F238E27FC236}">
              <a16:creationId xmlns:a16="http://schemas.microsoft.com/office/drawing/2014/main" id="{00000000-0008-0000-0A00-00003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1" name="AutoShape 1">
          <a:extLst>
            <a:ext uri="{FF2B5EF4-FFF2-40B4-BE49-F238E27FC236}">
              <a16:creationId xmlns:a16="http://schemas.microsoft.com/office/drawing/2014/main" id="{00000000-0008-0000-0A00-00003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2" name="AutoShape 1">
          <a:extLst>
            <a:ext uri="{FF2B5EF4-FFF2-40B4-BE49-F238E27FC236}">
              <a16:creationId xmlns:a16="http://schemas.microsoft.com/office/drawing/2014/main" id="{00000000-0008-0000-0A00-00003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3" name="AutoShape 1">
          <a:extLst>
            <a:ext uri="{FF2B5EF4-FFF2-40B4-BE49-F238E27FC236}">
              <a16:creationId xmlns:a16="http://schemas.microsoft.com/office/drawing/2014/main" id="{00000000-0008-0000-0A00-00003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4" name="AutoShape 1">
          <a:extLst>
            <a:ext uri="{FF2B5EF4-FFF2-40B4-BE49-F238E27FC236}">
              <a16:creationId xmlns:a16="http://schemas.microsoft.com/office/drawing/2014/main" id="{00000000-0008-0000-0A00-00003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5" name="AutoShape 1">
          <a:extLst>
            <a:ext uri="{FF2B5EF4-FFF2-40B4-BE49-F238E27FC236}">
              <a16:creationId xmlns:a16="http://schemas.microsoft.com/office/drawing/2014/main" id="{00000000-0008-0000-0A00-00003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6" name="AutoShape 1">
          <a:extLst>
            <a:ext uri="{FF2B5EF4-FFF2-40B4-BE49-F238E27FC236}">
              <a16:creationId xmlns:a16="http://schemas.microsoft.com/office/drawing/2014/main" id="{00000000-0008-0000-0A00-00003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7" name="AutoShape 1">
          <a:extLst>
            <a:ext uri="{FF2B5EF4-FFF2-40B4-BE49-F238E27FC236}">
              <a16:creationId xmlns:a16="http://schemas.microsoft.com/office/drawing/2014/main" id="{00000000-0008-0000-0A00-00003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8" name="AutoShape 1">
          <a:extLst>
            <a:ext uri="{FF2B5EF4-FFF2-40B4-BE49-F238E27FC236}">
              <a16:creationId xmlns:a16="http://schemas.microsoft.com/office/drawing/2014/main" id="{00000000-0008-0000-0A00-00003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29" name="AutoShape 1">
          <a:extLst>
            <a:ext uri="{FF2B5EF4-FFF2-40B4-BE49-F238E27FC236}">
              <a16:creationId xmlns:a16="http://schemas.microsoft.com/office/drawing/2014/main" id="{00000000-0008-0000-0A00-00003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0" name="AutoShape 1">
          <a:extLst>
            <a:ext uri="{FF2B5EF4-FFF2-40B4-BE49-F238E27FC236}">
              <a16:creationId xmlns:a16="http://schemas.microsoft.com/office/drawing/2014/main" id="{00000000-0008-0000-0A00-00003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1" name="AutoShape 1">
          <a:extLst>
            <a:ext uri="{FF2B5EF4-FFF2-40B4-BE49-F238E27FC236}">
              <a16:creationId xmlns:a16="http://schemas.microsoft.com/office/drawing/2014/main" id="{00000000-0008-0000-0A00-00003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2" name="AutoShape 1">
          <a:extLst>
            <a:ext uri="{FF2B5EF4-FFF2-40B4-BE49-F238E27FC236}">
              <a16:creationId xmlns:a16="http://schemas.microsoft.com/office/drawing/2014/main" id="{00000000-0008-0000-0A00-00003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3" name="AutoShape 1">
          <a:extLst>
            <a:ext uri="{FF2B5EF4-FFF2-40B4-BE49-F238E27FC236}">
              <a16:creationId xmlns:a16="http://schemas.microsoft.com/office/drawing/2014/main" id="{00000000-0008-0000-0A00-00003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4" name="AutoShape 1">
          <a:extLst>
            <a:ext uri="{FF2B5EF4-FFF2-40B4-BE49-F238E27FC236}">
              <a16:creationId xmlns:a16="http://schemas.microsoft.com/office/drawing/2014/main" id="{00000000-0008-0000-0A00-00003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5" name="AutoShape 1">
          <a:extLst>
            <a:ext uri="{FF2B5EF4-FFF2-40B4-BE49-F238E27FC236}">
              <a16:creationId xmlns:a16="http://schemas.microsoft.com/office/drawing/2014/main" id="{00000000-0008-0000-0A00-00003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6" name="AutoShape 1">
          <a:extLst>
            <a:ext uri="{FF2B5EF4-FFF2-40B4-BE49-F238E27FC236}">
              <a16:creationId xmlns:a16="http://schemas.microsoft.com/office/drawing/2014/main" id="{00000000-0008-0000-0A00-00004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7" name="AutoShape 1">
          <a:extLst>
            <a:ext uri="{FF2B5EF4-FFF2-40B4-BE49-F238E27FC236}">
              <a16:creationId xmlns:a16="http://schemas.microsoft.com/office/drawing/2014/main" id="{00000000-0008-0000-0A00-00004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8" name="AutoShape 1">
          <a:extLst>
            <a:ext uri="{FF2B5EF4-FFF2-40B4-BE49-F238E27FC236}">
              <a16:creationId xmlns:a16="http://schemas.microsoft.com/office/drawing/2014/main" id="{00000000-0008-0000-0A00-00004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39" name="AutoShape 1">
          <a:extLst>
            <a:ext uri="{FF2B5EF4-FFF2-40B4-BE49-F238E27FC236}">
              <a16:creationId xmlns:a16="http://schemas.microsoft.com/office/drawing/2014/main" id="{00000000-0008-0000-0A00-00004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0" name="AutoShape 1">
          <a:extLst>
            <a:ext uri="{FF2B5EF4-FFF2-40B4-BE49-F238E27FC236}">
              <a16:creationId xmlns:a16="http://schemas.microsoft.com/office/drawing/2014/main" id="{00000000-0008-0000-0A00-00004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1" name="AutoShape 1">
          <a:extLst>
            <a:ext uri="{FF2B5EF4-FFF2-40B4-BE49-F238E27FC236}">
              <a16:creationId xmlns:a16="http://schemas.microsoft.com/office/drawing/2014/main" id="{00000000-0008-0000-0A00-00004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2" name="AutoShape 1">
          <a:extLst>
            <a:ext uri="{FF2B5EF4-FFF2-40B4-BE49-F238E27FC236}">
              <a16:creationId xmlns:a16="http://schemas.microsoft.com/office/drawing/2014/main" id="{00000000-0008-0000-0A00-00004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3" name="AutoShape 1">
          <a:extLst>
            <a:ext uri="{FF2B5EF4-FFF2-40B4-BE49-F238E27FC236}">
              <a16:creationId xmlns:a16="http://schemas.microsoft.com/office/drawing/2014/main" id="{00000000-0008-0000-0A00-00004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4" name="AutoShape 1">
          <a:extLst>
            <a:ext uri="{FF2B5EF4-FFF2-40B4-BE49-F238E27FC236}">
              <a16:creationId xmlns:a16="http://schemas.microsoft.com/office/drawing/2014/main" id="{00000000-0008-0000-0A00-00004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5" name="AutoShape 1">
          <a:extLst>
            <a:ext uri="{FF2B5EF4-FFF2-40B4-BE49-F238E27FC236}">
              <a16:creationId xmlns:a16="http://schemas.microsoft.com/office/drawing/2014/main" id="{00000000-0008-0000-0A00-00004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6" name="AutoShape 1">
          <a:extLst>
            <a:ext uri="{FF2B5EF4-FFF2-40B4-BE49-F238E27FC236}">
              <a16:creationId xmlns:a16="http://schemas.microsoft.com/office/drawing/2014/main" id="{00000000-0008-0000-0A00-00004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7" name="AutoShape 1">
          <a:extLst>
            <a:ext uri="{FF2B5EF4-FFF2-40B4-BE49-F238E27FC236}">
              <a16:creationId xmlns:a16="http://schemas.microsoft.com/office/drawing/2014/main" id="{00000000-0008-0000-0A00-00004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8" name="AutoShape 1">
          <a:extLst>
            <a:ext uri="{FF2B5EF4-FFF2-40B4-BE49-F238E27FC236}">
              <a16:creationId xmlns:a16="http://schemas.microsoft.com/office/drawing/2014/main" id="{00000000-0008-0000-0A00-00004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49" name="AutoShape 1">
          <a:extLst>
            <a:ext uri="{FF2B5EF4-FFF2-40B4-BE49-F238E27FC236}">
              <a16:creationId xmlns:a16="http://schemas.microsoft.com/office/drawing/2014/main" id="{00000000-0008-0000-0A00-00004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0" name="AutoShape 1">
          <a:extLst>
            <a:ext uri="{FF2B5EF4-FFF2-40B4-BE49-F238E27FC236}">
              <a16:creationId xmlns:a16="http://schemas.microsoft.com/office/drawing/2014/main" id="{00000000-0008-0000-0A00-00004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1" name="AutoShape 1">
          <a:extLst>
            <a:ext uri="{FF2B5EF4-FFF2-40B4-BE49-F238E27FC236}">
              <a16:creationId xmlns:a16="http://schemas.microsoft.com/office/drawing/2014/main" id="{00000000-0008-0000-0A00-00004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2" name="AutoShape 1">
          <a:extLst>
            <a:ext uri="{FF2B5EF4-FFF2-40B4-BE49-F238E27FC236}">
              <a16:creationId xmlns:a16="http://schemas.microsoft.com/office/drawing/2014/main" id="{00000000-0008-0000-0A00-00005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3" name="AutoShape 1">
          <a:extLst>
            <a:ext uri="{FF2B5EF4-FFF2-40B4-BE49-F238E27FC236}">
              <a16:creationId xmlns:a16="http://schemas.microsoft.com/office/drawing/2014/main" id="{00000000-0008-0000-0A00-00005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4" name="AutoShape 1">
          <a:extLst>
            <a:ext uri="{FF2B5EF4-FFF2-40B4-BE49-F238E27FC236}">
              <a16:creationId xmlns:a16="http://schemas.microsoft.com/office/drawing/2014/main" id="{00000000-0008-0000-0A00-00005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5" name="AutoShape 1">
          <a:extLst>
            <a:ext uri="{FF2B5EF4-FFF2-40B4-BE49-F238E27FC236}">
              <a16:creationId xmlns:a16="http://schemas.microsoft.com/office/drawing/2014/main" id="{00000000-0008-0000-0A00-00005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6" name="AutoShape 1">
          <a:extLst>
            <a:ext uri="{FF2B5EF4-FFF2-40B4-BE49-F238E27FC236}">
              <a16:creationId xmlns:a16="http://schemas.microsoft.com/office/drawing/2014/main" id="{00000000-0008-0000-0A00-00005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7" name="AutoShape 1">
          <a:extLst>
            <a:ext uri="{FF2B5EF4-FFF2-40B4-BE49-F238E27FC236}">
              <a16:creationId xmlns:a16="http://schemas.microsoft.com/office/drawing/2014/main" id="{00000000-0008-0000-0A00-00005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8" name="AutoShape 1">
          <a:extLst>
            <a:ext uri="{FF2B5EF4-FFF2-40B4-BE49-F238E27FC236}">
              <a16:creationId xmlns:a16="http://schemas.microsoft.com/office/drawing/2014/main" id="{00000000-0008-0000-0A00-00005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59" name="AutoShape 1">
          <a:extLst>
            <a:ext uri="{FF2B5EF4-FFF2-40B4-BE49-F238E27FC236}">
              <a16:creationId xmlns:a16="http://schemas.microsoft.com/office/drawing/2014/main" id="{00000000-0008-0000-0A00-00005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0" name="AutoShape 1">
          <a:extLst>
            <a:ext uri="{FF2B5EF4-FFF2-40B4-BE49-F238E27FC236}">
              <a16:creationId xmlns:a16="http://schemas.microsoft.com/office/drawing/2014/main" id="{00000000-0008-0000-0A00-00005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1" name="AutoShape 1">
          <a:extLst>
            <a:ext uri="{FF2B5EF4-FFF2-40B4-BE49-F238E27FC236}">
              <a16:creationId xmlns:a16="http://schemas.microsoft.com/office/drawing/2014/main" id="{00000000-0008-0000-0A00-00005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2" name="AutoShape 1">
          <a:extLst>
            <a:ext uri="{FF2B5EF4-FFF2-40B4-BE49-F238E27FC236}">
              <a16:creationId xmlns:a16="http://schemas.microsoft.com/office/drawing/2014/main" id="{00000000-0008-0000-0A00-00005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3" name="AutoShape 1">
          <a:extLst>
            <a:ext uri="{FF2B5EF4-FFF2-40B4-BE49-F238E27FC236}">
              <a16:creationId xmlns:a16="http://schemas.microsoft.com/office/drawing/2014/main" id="{00000000-0008-0000-0A00-00005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4" name="AutoShape 1">
          <a:extLst>
            <a:ext uri="{FF2B5EF4-FFF2-40B4-BE49-F238E27FC236}">
              <a16:creationId xmlns:a16="http://schemas.microsoft.com/office/drawing/2014/main" id="{00000000-0008-0000-0A00-00005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5" name="AutoShape 1">
          <a:extLst>
            <a:ext uri="{FF2B5EF4-FFF2-40B4-BE49-F238E27FC236}">
              <a16:creationId xmlns:a16="http://schemas.microsoft.com/office/drawing/2014/main" id="{00000000-0008-0000-0A00-00005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6" name="AutoShape 1">
          <a:extLst>
            <a:ext uri="{FF2B5EF4-FFF2-40B4-BE49-F238E27FC236}">
              <a16:creationId xmlns:a16="http://schemas.microsoft.com/office/drawing/2014/main" id="{00000000-0008-0000-0A00-00005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7" name="AutoShape 1">
          <a:extLst>
            <a:ext uri="{FF2B5EF4-FFF2-40B4-BE49-F238E27FC236}">
              <a16:creationId xmlns:a16="http://schemas.microsoft.com/office/drawing/2014/main" id="{00000000-0008-0000-0A00-00005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8" name="AutoShape 1">
          <a:extLst>
            <a:ext uri="{FF2B5EF4-FFF2-40B4-BE49-F238E27FC236}">
              <a16:creationId xmlns:a16="http://schemas.microsoft.com/office/drawing/2014/main" id="{00000000-0008-0000-0A00-00006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69" name="AutoShape 1">
          <a:extLst>
            <a:ext uri="{FF2B5EF4-FFF2-40B4-BE49-F238E27FC236}">
              <a16:creationId xmlns:a16="http://schemas.microsoft.com/office/drawing/2014/main" id="{00000000-0008-0000-0A00-00006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0" name="AutoShape 1">
          <a:extLst>
            <a:ext uri="{FF2B5EF4-FFF2-40B4-BE49-F238E27FC236}">
              <a16:creationId xmlns:a16="http://schemas.microsoft.com/office/drawing/2014/main" id="{00000000-0008-0000-0A00-00006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1" name="AutoShape 1">
          <a:extLst>
            <a:ext uri="{FF2B5EF4-FFF2-40B4-BE49-F238E27FC236}">
              <a16:creationId xmlns:a16="http://schemas.microsoft.com/office/drawing/2014/main" id="{00000000-0008-0000-0A00-00006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2" name="AutoShape 1">
          <a:extLst>
            <a:ext uri="{FF2B5EF4-FFF2-40B4-BE49-F238E27FC236}">
              <a16:creationId xmlns:a16="http://schemas.microsoft.com/office/drawing/2014/main" id="{00000000-0008-0000-0A00-00006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3" name="AutoShape 1">
          <a:extLst>
            <a:ext uri="{FF2B5EF4-FFF2-40B4-BE49-F238E27FC236}">
              <a16:creationId xmlns:a16="http://schemas.microsoft.com/office/drawing/2014/main" id="{00000000-0008-0000-0A00-00006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4" name="AutoShape 1">
          <a:extLst>
            <a:ext uri="{FF2B5EF4-FFF2-40B4-BE49-F238E27FC236}">
              <a16:creationId xmlns:a16="http://schemas.microsoft.com/office/drawing/2014/main" id="{00000000-0008-0000-0A00-00006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5" name="AutoShape 1">
          <a:extLst>
            <a:ext uri="{FF2B5EF4-FFF2-40B4-BE49-F238E27FC236}">
              <a16:creationId xmlns:a16="http://schemas.microsoft.com/office/drawing/2014/main" id="{00000000-0008-0000-0A00-00006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6" name="AutoShape 1">
          <a:extLst>
            <a:ext uri="{FF2B5EF4-FFF2-40B4-BE49-F238E27FC236}">
              <a16:creationId xmlns:a16="http://schemas.microsoft.com/office/drawing/2014/main" id="{00000000-0008-0000-0A00-00006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7" name="AutoShape 1">
          <a:extLst>
            <a:ext uri="{FF2B5EF4-FFF2-40B4-BE49-F238E27FC236}">
              <a16:creationId xmlns:a16="http://schemas.microsoft.com/office/drawing/2014/main" id="{00000000-0008-0000-0A00-000069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8" name="AutoShape 1">
          <a:extLst>
            <a:ext uri="{FF2B5EF4-FFF2-40B4-BE49-F238E27FC236}">
              <a16:creationId xmlns:a16="http://schemas.microsoft.com/office/drawing/2014/main" id="{00000000-0008-0000-0A00-00006A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79" name="AutoShape 1">
          <a:extLst>
            <a:ext uri="{FF2B5EF4-FFF2-40B4-BE49-F238E27FC236}">
              <a16:creationId xmlns:a16="http://schemas.microsoft.com/office/drawing/2014/main" id="{00000000-0008-0000-0A00-00006B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0" name="AutoShape 1">
          <a:extLst>
            <a:ext uri="{FF2B5EF4-FFF2-40B4-BE49-F238E27FC236}">
              <a16:creationId xmlns:a16="http://schemas.microsoft.com/office/drawing/2014/main" id="{00000000-0008-0000-0A00-00006C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1" name="AutoShape 1">
          <a:extLst>
            <a:ext uri="{FF2B5EF4-FFF2-40B4-BE49-F238E27FC236}">
              <a16:creationId xmlns:a16="http://schemas.microsoft.com/office/drawing/2014/main" id="{00000000-0008-0000-0A00-00006D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2" name="AutoShape 1">
          <a:extLst>
            <a:ext uri="{FF2B5EF4-FFF2-40B4-BE49-F238E27FC236}">
              <a16:creationId xmlns:a16="http://schemas.microsoft.com/office/drawing/2014/main" id="{00000000-0008-0000-0A00-00006E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3" name="AutoShape 1">
          <a:extLst>
            <a:ext uri="{FF2B5EF4-FFF2-40B4-BE49-F238E27FC236}">
              <a16:creationId xmlns:a16="http://schemas.microsoft.com/office/drawing/2014/main" id="{00000000-0008-0000-0A00-00006F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4" name="AutoShape 1">
          <a:extLst>
            <a:ext uri="{FF2B5EF4-FFF2-40B4-BE49-F238E27FC236}">
              <a16:creationId xmlns:a16="http://schemas.microsoft.com/office/drawing/2014/main" id="{00000000-0008-0000-0A00-000070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5" name="AutoShape 1">
          <a:extLst>
            <a:ext uri="{FF2B5EF4-FFF2-40B4-BE49-F238E27FC236}">
              <a16:creationId xmlns:a16="http://schemas.microsoft.com/office/drawing/2014/main" id="{00000000-0008-0000-0A00-000071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6" name="AutoShape 1">
          <a:extLst>
            <a:ext uri="{FF2B5EF4-FFF2-40B4-BE49-F238E27FC236}">
              <a16:creationId xmlns:a16="http://schemas.microsoft.com/office/drawing/2014/main" id="{00000000-0008-0000-0A00-000072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7" name="AutoShape 1">
          <a:extLst>
            <a:ext uri="{FF2B5EF4-FFF2-40B4-BE49-F238E27FC236}">
              <a16:creationId xmlns:a16="http://schemas.microsoft.com/office/drawing/2014/main" id="{00000000-0008-0000-0A00-000073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8" name="AutoShape 1">
          <a:extLst>
            <a:ext uri="{FF2B5EF4-FFF2-40B4-BE49-F238E27FC236}">
              <a16:creationId xmlns:a16="http://schemas.microsoft.com/office/drawing/2014/main" id="{00000000-0008-0000-0A00-000074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89" name="AutoShape 1">
          <a:extLst>
            <a:ext uri="{FF2B5EF4-FFF2-40B4-BE49-F238E27FC236}">
              <a16:creationId xmlns:a16="http://schemas.microsoft.com/office/drawing/2014/main" id="{00000000-0008-0000-0A00-000075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0" name="AutoShape 1">
          <a:extLst>
            <a:ext uri="{FF2B5EF4-FFF2-40B4-BE49-F238E27FC236}">
              <a16:creationId xmlns:a16="http://schemas.microsoft.com/office/drawing/2014/main" id="{00000000-0008-0000-0A00-000076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1" name="AutoShape 1">
          <a:extLst>
            <a:ext uri="{FF2B5EF4-FFF2-40B4-BE49-F238E27FC236}">
              <a16:creationId xmlns:a16="http://schemas.microsoft.com/office/drawing/2014/main" id="{00000000-0008-0000-0A00-000077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3192" name="AutoShape 1">
          <a:extLst>
            <a:ext uri="{FF2B5EF4-FFF2-40B4-BE49-F238E27FC236}">
              <a16:creationId xmlns:a16="http://schemas.microsoft.com/office/drawing/2014/main" id="{00000000-0008-0000-0A00-0000780C0000}"/>
            </a:ext>
          </a:extLst>
        </xdr:cNvPr>
        <xdr:cNvSpPr>
          <a:spLocks noChangeAspect="1" noChangeArrowheads="1"/>
        </xdr:cNvSpPr>
      </xdr:nvSpPr>
      <xdr:spPr>
        <a:xfrm>
          <a:off x="110490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3" name="AutoShape 1">
          <a:extLst>
            <a:ext uri="{FF2B5EF4-FFF2-40B4-BE49-F238E27FC236}">
              <a16:creationId xmlns:a16="http://schemas.microsoft.com/office/drawing/2014/main" id="{00000000-0008-0000-0A00-000079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4" name="AutoShape 1">
          <a:extLst>
            <a:ext uri="{FF2B5EF4-FFF2-40B4-BE49-F238E27FC236}">
              <a16:creationId xmlns:a16="http://schemas.microsoft.com/office/drawing/2014/main" id="{00000000-0008-0000-0A00-00007A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5" name="AutoShape 1">
          <a:extLst>
            <a:ext uri="{FF2B5EF4-FFF2-40B4-BE49-F238E27FC236}">
              <a16:creationId xmlns:a16="http://schemas.microsoft.com/office/drawing/2014/main" id="{00000000-0008-0000-0A00-00007B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6" name="AutoShape 1">
          <a:extLst>
            <a:ext uri="{FF2B5EF4-FFF2-40B4-BE49-F238E27FC236}">
              <a16:creationId xmlns:a16="http://schemas.microsoft.com/office/drawing/2014/main" id="{00000000-0008-0000-0A00-00007C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7" name="AutoShape 1">
          <a:extLst>
            <a:ext uri="{FF2B5EF4-FFF2-40B4-BE49-F238E27FC236}">
              <a16:creationId xmlns:a16="http://schemas.microsoft.com/office/drawing/2014/main" id="{00000000-0008-0000-0A00-00007D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8" name="AutoShape 1">
          <a:extLst>
            <a:ext uri="{FF2B5EF4-FFF2-40B4-BE49-F238E27FC236}">
              <a16:creationId xmlns:a16="http://schemas.microsoft.com/office/drawing/2014/main" id="{00000000-0008-0000-0A00-00007E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199" name="AutoShape 1">
          <a:extLst>
            <a:ext uri="{FF2B5EF4-FFF2-40B4-BE49-F238E27FC236}">
              <a16:creationId xmlns:a16="http://schemas.microsoft.com/office/drawing/2014/main" id="{00000000-0008-0000-0A00-00007F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0" name="AutoShape 1">
          <a:extLst>
            <a:ext uri="{FF2B5EF4-FFF2-40B4-BE49-F238E27FC236}">
              <a16:creationId xmlns:a16="http://schemas.microsoft.com/office/drawing/2014/main" id="{00000000-0008-0000-0A00-000080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1" name="AutoShape 1">
          <a:extLst>
            <a:ext uri="{FF2B5EF4-FFF2-40B4-BE49-F238E27FC236}">
              <a16:creationId xmlns:a16="http://schemas.microsoft.com/office/drawing/2014/main" id="{00000000-0008-0000-0A00-000081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2" name="AutoShape 1">
          <a:extLst>
            <a:ext uri="{FF2B5EF4-FFF2-40B4-BE49-F238E27FC236}">
              <a16:creationId xmlns:a16="http://schemas.microsoft.com/office/drawing/2014/main" id="{00000000-0008-0000-0A00-000082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3" name="AutoShape 1">
          <a:extLst>
            <a:ext uri="{FF2B5EF4-FFF2-40B4-BE49-F238E27FC236}">
              <a16:creationId xmlns:a16="http://schemas.microsoft.com/office/drawing/2014/main" id="{00000000-0008-0000-0A00-000083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4" name="AutoShape 1">
          <a:extLst>
            <a:ext uri="{FF2B5EF4-FFF2-40B4-BE49-F238E27FC236}">
              <a16:creationId xmlns:a16="http://schemas.microsoft.com/office/drawing/2014/main" id="{00000000-0008-0000-0A00-000084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5" name="AutoShape 1">
          <a:extLst>
            <a:ext uri="{FF2B5EF4-FFF2-40B4-BE49-F238E27FC236}">
              <a16:creationId xmlns:a16="http://schemas.microsoft.com/office/drawing/2014/main" id="{00000000-0008-0000-0A00-000085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6" name="AutoShape 1">
          <a:extLst>
            <a:ext uri="{FF2B5EF4-FFF2-40B4-BE49-F238E27FC236}">
              <a16:creationId xmlns:a16="http://schemas.microsoft.com/office/drawing/2014/main" id="{00000000-0008-0000-0A00-000086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7" name="AutoShape 1">
          <a:extLst>
            <a:ext uri="{FF2B5EF4-FFF2-40B4-BE49-F238E27FC236}">
              <a16:creationId xmlns:a16="http://schemas.microsoft.com/office/drawing/2014/main" id="{00000000-0008-0000-0A00-000087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8" name="AutoShape 1">
          <a:extLst>
            <a:ext uri="{FF2B5EF4-FFF2-40B4-BE49-F238E27FC236}">
              <a16:creationId xmlns:a16="http://schemas.microsoft.com/office/drawing/2014/main" id="{00000000-0008-0000-0A00-000088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09" name="AutoShape 1">
          <a:extLst>
            <a:ext uri="{FF2B5EF4-FFF2-40B4-BE49-F238E27FC236}">
              <a16:creationId xmlns:a16="http://schemas.microsoft.com/office/drawing/2014/main" id="{00000000-0008-0000-0A00-000089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0" name="AutoShape 1">
          <a:extLst>
            <a:ext uri="{FF2B5EF4-FFF2-40B4-BE49-F238E27FC236}">
              <a16:creationId xmlns:a16="http://schemas.microsoft.com/office/drawing/2014/main" id="{00000000-0008-0000-0A00-00008A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1" name="AutoShape 1">
          <a:extLst>
            <a:ext uri="{FF2B5EF4-FFF2-40B4-BE49-F238E27FC236}">
              <a16:creationId xmlns:a16="http://schemas.microsoft.com/office/drawing/2014/main" id="{00000000-0008-0000-0A00-00008B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2" name="AutoShape 1">
          <a:extLst>
            <a:ext uri="{FF2B5EF4-FFF2-40B4-BE49-F238E27FC236}">
              <a16:creationId xmlns:a16="http://schemas.microsoft.com/office/drawing/2014/main" id="{00000000-0008-0000-0A00-00008C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3" name="AutoShape 1">
          <a:extLst>
            <a:ext uri="{FF2B5EF4-FFF2-40B4-BE49-F238E27FC236}">
              <a16:creationId xmlns:a16="http://schemas.microsoft.com/office/drawing/2014/main" id="{00000000-0008-0000-0A00-00008D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4" name="AutoShape 1">
          <a:extLst>
            <a:ext uri="{FF2B5EF4-FFF2-40B4-BE49-F238E27FC236}">
              <a16:creationId xmlns:a16="http://schemas.microsoft.com/office/drawing/2014/main" id="{00000000-0008-0000-0A00-00008E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5" name="AutoShape 1">
          <a:extLst>
            <a:ext uri="{FF2B5EF4-FFF2-40B4-BE49-F238E27FC236}">
              <a16:creationId xmlns:a16="http://schemas.microsoft.com/office/drawing/2014/main" id="{00000000-0008-0000-0A00-00008F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6" name="AutoShape 1">
          <a:extLst>
            <a:ext uri="{FF2B5EF4-FFF2-40B4-BE49-F238E27FC236}">
              <a16:creationId xmlns:a16="http://schemas.microsoft.com/office/drawing/2014/main" id="{00000000-0008-0000-0A00-000090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7" name="AutoShape 1">
          <a:extLst>
            <a:ext uri="{FF2B5EF4-FFF2-40B4-BE49-F238E27FC236}">
              <a16:creationId xmlns:a16="http://schemas.microsoft.com/office/drawing/2014/main" id="{00000000-0008-0000-0A00-000091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8" name="AutoShape 1">
          <a:extLst>
            <a:ext uri="{FF2B5EF4-FFF2-40B4-BE49-F238E27FC236}">
              <a16:creationId xmlns:a16="http://schemas.microsoft.com/office/drawing/2014/main" id="{00000000-0008-0000-0A00-000092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19" name="AutoShape 1">
          <a:extLst>
            <a:ext uri="{FF2B5EF4-FFF2-40B4-BE49-F238E27FC236}">
              <a16:creationId xmlns:a16="http://schemas.microsoft.com/office/drawing/2014/main" id="{00000000-0008-0000-0A00-000093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0" name="AutoShape 1">
          <a:extLst>
            <a:ext uri="{FF2B5EF4-FFF2-40B4-BE49-F238E27FC236}">
              <a16:creationId xmlns:a16="http://schemas.microsoft.com/office/drawing/2014/main" id="{00000000-0008-0000-0A00-000094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1" name="AutoShape 1">
          <a:extLst>
            <a:ext uri="{FF2B5EF4-FFF2-40B4-BE49-F238E27FC236}">
              <a16:creationId xmlns:a16="http://schemas.microsoft.com/office/drawing/2014/main" id="{00000000-0008-0000-0A00-000095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2" name="AutoShape 1">
          <a:extLst>
            <a:ext uri="{FF2B5EF4-FFF2-40B4-BE49-F238E27FC236}">
              <a16:creationId xmlns:a16="http://schemas.microsoft.com/office/drawing/2014/main" id="{00000000-0008-0000-0A00-000096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3" name="AutoShape 1">
          <a:extLst>
            <a:ext uri="{FF2B5EF4-FFF2-40B4-BE49-F238E27FC236}">
              <a16:creationId xmlns:a16="http://schemas.microsoft.com/office/drawing/2014/main" id="{00000000-0008-0000-0A00-000097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4" name="AutoShape 1">
          <a:extLst>
            <a:ext uri="{FF2B5EF4-FFF2-40B4-BE49-F238E27FC236}">
              <a16:creationId xmlns:a16="http://schemas.microsoft.com/office/drawing/2014/main" id="{00000000-0008-0000-0A00-000098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5" name="AutoShape 1">
          <a:extLst>
            <a:ext uri="{FF2B5EF4-FFF2-40B4-BE49-F238E27FC236}">
              <a16:creationId xmlns:a16="http://schemas.microsoft.com/office/drawing/2014/main" id="{00000000-0008-0000-0A00-000099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6" name="AutoShape 1">
          <a:extLst>
            <a:ext uri="{FF2B5EF4-FFF2-40B4-BE49-F238E27FC236}">
              <a16:creationId xmlns:a16="http://schemas.microsoft.com/office/drawing/2014/main" id="{00000000-0008-0000-0A00-00009A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7" name="AutoShape 1">
          <a:extLst>
            <a:ext uri="{FF2B5EF4-FFF2-40B4-BE49-F238E27FC236}">
              <a16:creationId xmlns:a16="http://schemas.microsoft.com/office/drawing/2014/main" id="{00000000-0008-0000-0A00-00009B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8" name="AutoShape 1">
          <a:extLst>
            <a:ext uri="{FF2B5EF4-FFF2-40B4-BE49-F238E27FC236}">
              <a16:creationId xmlns:a16="http://schemas.microsoft.com/office/drawing/2014/main" id="{00000000-0008-0000-0A00-00009C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29" name="AutoShape 1">
          <a:extLst>
            <a:ext uri="{FF2B5EF4-FFF2-40B4-BE49-F238E27FC236}">
              <a16:creationId xmlns:a16="http://schemas.microsoft.com/office/drawing/2014/main" id="{00000000-0008-0000-0A00-00009D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0" name="AutoShape 1">
          <a:extLst>
            <a:ext uri="{FF2B5EF4-FFF2-40B4-BE49-F238E27FC236}">
              <a16:creationId xmlns:a16="http://schemas.microsoft.com/office/drawing/2014/main" id="{00000000-0008-0000-0A00-00009E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1" name="AutoShape 1">
          <a:extLst>
            <a:ext uri="{FF2B5EF4-FFF2-40B4-BE49-F238E27FC236}">
              <a16:creationId xmlns:a16="http://schemas.microsoft.com/office/drawing/2014/main" id="{00000000-0008-0000-0A00-00009F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2" name="AutoShape 1">
          <a:extLst>
            <a:ext uri="{FF2B5EF4-FFF2-40B4-BE49-F238E27FC236}">
              <a16:creationId xmlns:a16="http://schemas.microsoft.com/office/drawing/2014/main" id="{00000000-0008-0000-0A00-0000A0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3" name="AutoShape 1">
          <a:extLst>
            <a:ext uri="{FF2B5EF4-FFF2-40B4-BE49-F238E27FC236}">
              <a16:creationId xmlns:a16="http://schemas.microsoft.com/office/drawing/2014/main" id="{00000000-0008-0000-0A00-0000A1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4" name="AutoShape 1">
          <a:extLst>
            <a:ext uri="{FF2B5EF4-FFF2-40B4-BE49-F238E27FC236}">
              <a16:creationId xmlns:a16="http://schemas.microsoft.com/office/drawing/2014/main" id="{00000000-0008-0000-0A00-0000A2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5" name="AutoShape 1">
          <a:extLst>
            <a:ext uri="{FF2B5EF4-FFF2-40B4-BE49-F238E27FC236}">
              <a16:creationId xmlns:a16="http://schemas.microsoft.com/office/drawing/2014/main" id="{00000000-0008-0000-0A00-0000A3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6" name="AutoShape 1">
          <a:extLst>
            <a:ext uri="{FF2B5EF4-FFF2-40B4-BE49-F238E27FC236}">
              <a16:creationId xmlns:a16="http://schemas.microsoft.com/office/drawing/2014/main" id="{00000000-0008-0000-0A00-0000A4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7" name="AutoShape 1">
          <a:extLst>
            <a:ext uri="{FF2B5EF4-FFF2-40B4-BE49-F238E27FC236}">
              <a16:creationId xmlns:a16="http://schemas.microsoft.com/office/drawing/2014/main" id="{00000000-0008-0000-0A00-0000A5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8" name="AutoShape 1">
          <a:extLst>
            <a:ext uri="{FF2B5EF4-FFF2-40B4-BE49-F238E27FC236}">
              <a16:creationId xmlns:a16="http://schemas.microsoft.com/office/drawing/2014/main" id="{00000000-0008-0000-0A00-0000A6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39" name="AutoShape 1">
          <a:extLst>
            <a:ext uri="{FF2B5EF4-FFF2-40B4-BE49-F238E27FC236}">
              <a16:creationId xmlns:a16="http://schemas.microsoft.com/office/drawing/2014/main" id="{00000000-0008-0000-0A00-0000A7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0" name="AutoShape 1">
          <a:extLst>
            <a:ext uri="{FF2B5EF4-FFF2-40B4-BE49-F238E27FC236}">
              <a16:creationId xmlns:a16="http://schemas.microsoft.com/office/drawing/2014/main" id="{00000000-0008-0000-0A00-0000A8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1" name="AutoShape 1">
          <a:extLst>
            <a:ext uri="{FF2B5EF4-FFF2-40B4-BE49-F238E27FC236}">
              <a16:creationId xmlns:a16="http://schemas.microsoft.com/office/drawing/2014/main" id="{00000000-0008-0000-0A00-0000A9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2" name="AutoShape 1">
          <a:extLst>
            <a:ext uri="{FF2B5EF4-FFF2-40B4-BE49-F238E27FC236}">
              <a16:creationId xmlns:a16="http://schemas.microsoft.com/office/drawing/2014/main" id="{00000000-0008-0000-0A00-0000AA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3" name="AutoShape 1">
          <a:extLst>
            <a:ext uri="{FF2B5EF4-FFF2-40B4-BE49-F238E27FC236}">
              <a16:creationId xmlns:a16="http://schemas.microsoft.com/office/drawing/2014/main" id="{00000000-0008-0000-0A00-0000AB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4" name="AutoShape 1">
          <a:extLst>
            <a:ext uri="{FF2B5EF4-FFF2-40B4-BE49-F238E27FC236}">
              <a16:creationId xmlns:a16="http://schemas.microsoft.com/office/drawing/2014/main" id="{00000000-0008-0000-0A00-0000AC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5" name="AutoShape 1">
          <a:extLst>
            <a:ext uri="{FF2B5EF4-FFF2-40B4-BE49-F238E27FC236}">
              <a16:creationId xmlns:a16="http://schemas.microsoft.com/office/drawing/2014/main" id="{00000000-0008-0000-0A00-0000AD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xdr:row>
      <xdr:rowOff>0</xdr:rowOff>
    </xdr:from>
    <xdr:ext cx="297657" cy="323850"/>
    <xdr:sp macro="" textlink="">
      <xdr:nvSpPr>
        <xdr:cNvPr id="3246" name="AutoShape 1">
          <a:extLst>
            <a:ext uri="{FF2B5EF4-FFF2-40B4-BE49-F238E27FC236}">
              <a16:creationId xmlns:a16="http://schemas.microsoft.com/office/drawing/2014/main" id="{00000000-0008-0000-0A00-0000AE0C0000}"/>
            </a:ext>
          </a:extLst>
        </xdr:cNvPr>
        <xdr:cNvSpPr>
          <a:spLocks noChangeAspect="1" noChangeArrowheads="1"/>
        </xdr:cNvSpPr>
      </xdr:nvSpPr>
      <xdr:spPr>
        <a:xfrm>
          <a:off x="11049000" y="19050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FF"/>
    <pageSetUpPr fitToPage="1"/>
  </sheetPr>
  <dimension ref="B1:Z185"/>
  <sheetViews>
    <sheetView showGridLines="0" topLeftCell="N1" zoomScale="85" zoomScaleNormal="85" workbookViewId="0">
      <selection activeCell="X10" sqref="X10"/>
    </sheetView>
  </sheetViews>
  <sheetFormatPr defaultColWidth="25.28515625" defaultRowHeight="16.5"/>
  <cols>
    <col min="1" max="1" width="1.42578125" style="17" customWidth="1"/>
    <col min="2" max="2" width="3.140625" style="40" customWidth="1"/>
    <col min="3" max="3" width="39.42578125" style="41" customWidth="1"/>
    <col min="4" max="4" width="7.7109375" style="17" customWidth="1"/>
    <col min="5" max="6" width="3.7109375" style="17" customWidth="1"/>
    <col min="7" max="7" width="38.7109375" style="42" customWidth="1"/>
    <col min="8" max="8" width="7.7109375" style="17" customWidth="1"/>
    <col min="9" max="9" width="3.7109375" style="17" customWidth="1"/>
    <col min="10" max="10" width="3.570312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0"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c r="Q1" s="43"/>
    </row>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57" t="s">
        <v>0</v>
      </c>
      <c r="C5" s="157"/>
      <c r="D5" s="158"/>
      <c r="E5" s="47"/>
      <c r="G5" s="46"/>
      <c r="H5" s="45"/>
      <c r="K5" s="48"/>
      <c r="O5" s="48"/>
      <c r="Q5" s="44"/>
      <c r="R5" s="44"/>
      <c r="S5" s="157" t="s">
        <v>0</v>
      </c>
      <c r="T5" s="157"/>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60" t="s">
        <v>3</v>
      </c>
      <c r="T6" s="161"/>
      <c r="U6" s="161"/>
      <c r="V6" s="161"/>
      <c r="W6" s="161"/>
      <c r="X6" s="162"/>
    </row>
    <row r="7" spans="2:26" ht="28.5" customHeight="1">
      <c r="B7" s="91"/>
      <c r="C7" s="92"/>
      <c r="D7" s="93"/>
      <c r="E7" s="93"/>
      <c r="F7" s="93"/>
      <c r="G7" s="94"/>
      <c r="H7" s="93"/>
      <c r="I7" s="93"/>
      <c r="J7" s="93"/>
      <c r="K7" s="95"/>
      <c r="L7" s="93"/>
      <c r="M7" s="93"/>
      <c r="N7" s="93"/>
      <c r="O7" s="95"/>
      <c r="P7" s="96"/>
      <c r="S7" s="154" t="s">
        <v>4</v>
      </c>
      <c r="T7" s="155"/>
      <c r="U7" s="98" t="s">
        <v>5</v>
      </c>
      <c r="V7" s="98" t="s">
        <v>6</v>
      </c>
      <c r="W7" s="97" t="s">
        <v>7</v>
      </c>
      <c r="X7" s="97" t="s">
        <v>8</v>
      </c>
    </row>
    <row r="8" spans="2:26" ht="18" customHeight="1">
      <c r="B8" s="99">
        <v>1</v>
      </c>
      <c r="C8" s="57" t="s">
        <v>9</v>
      </c>
      <c r="D8" s="151">
        <v>1</v>
      </c>
      <c r="E8" s="100">
        <f>IF(D8&lt;&gt;"",D8,"")</f>
        <v>1</v>
      </c>
      <c r="F8" s="100" t="str">
        <f>IF(D8&lt;&gt;"",IF(C8="","",C8),"")</f>
        <v>SOPHIA, ALICE, ANA, MANUELA</v>
      </c>
      <c r="G8" s="101">
        <f>IF(E8&lt;&gt;"",IF(E10&lt;&gt;"",SMALL(E8:F10,1),""),"")</f>
        <v>0</v>
      </c>
      <c r="H8" s="100"/>
      <c r="I8" s="100"/>
      <c r="J8" s="100"/>
      <c r="K8" s="101"/>
      <c r="L8" s="100"/>
      <c r="M8" s="102"/>
      <c r="N8" s="102"/>
      <c r="O8" s="103"/>
      <c r="P8" s="104"/>
      <c r="S8" s="105">
        <f>IF(U8&lt;&gt;"",1,"")</f>
        <v>1</v>
      </c>
      <c r="T8" s="106" t="str">
        <f t="shared" ref="T8:T23" si="0">IF(S8&lt;&gt;"","LUGAR","")</f>
        <v>LUGAR</v>
      </c>
      <c r="U8" s="107" t="str">
        <f>IF(P35&lt;&gt;"",IF(P37&lt;&gt;"",IF(P35=P37,"",IF(P35&gt;P37,O35,O37)),""),"")</f>
        <v>SOPHIA, ALICE, ANA, MANUELA</v>
      </c>
      <c r="V8" s="107" t="str">
        <f>IF(U8="","",VLOOKUP(U8,LISTAS!$F$5:$G$204,2,0))</f>
        <v>ARBOS SCS</v>
      </c>
      <c r="W8" s="108">
        <f t="shared" ref="W8:W67" si="1">IF(S8="","",IF(S8=1,400,IF(S8=2,340,IF(S8=3,300,IF(S8=4,280,IF(S8=5,270,IF(S8=6,260,IF(S8=7,250,IF(S8=8,240,IF(S8=9,200,IF(S8=10,200,IF(S8=11,200,IF(S8=12,200,IF(S8=13,200,IF(S8=14,200,IF(S8=15,200,IF(S8=16,200,IF(S8&gt;16,"",""))))))))))))))))))</f>
        <v>400</v>
      </c>
      <c r="X8" s="108">
        <v>200</v>
      </c>
    </row>
    <row r="9" spans="2:26" ht="18" customHeight="1">
      <c r="B9" s="99"/>
      <c r="C9" s="69" t="str">
        <f>IF(C8="","",VLOOKUP(C8,LISTAS!$F$5:$G$204,2,0))</f>
        <v>ARBOS SCS</v>
      </c>
      <c r="D9" s="156"/>
      <c r="E9" s="100"/>
      <c r="F9" s="100"/>
      <c r="G9" s="101"/>
      <c r="H9" s="100"/>
      <c r="I9" s="100"/>
      <c r="J9" s="100"/>
      <c r="K9" s="101"/>
      <c r="L9" s="100"/>
      <c r="M9" s="102"/>
      <c r="N9" s="102"/>
      <c r="O9" s="103"/>
      <c r="P9" s="104"/>
      <c r="S9" s="105">
        <f>IF(U9&lt;&gt;"",1+COUNTIF(S8,"1"),"")</f>
        <v>2</v>
      </c>
      <c r="T9" s="106" t="str">
        <f t="shared" si="0"/>
        <v>LUGAR</v>
      </c>
      <c r="U9" s="107" t="str">
        <f>IF(P35&lt;&gt;"",IF(P37&lt;&gt;"",IF(P35=P37,"",IF(P35&lt;P37,O35,O37)),""),"")</f>
        <v>LORENA, ISADORA, VALENTINA, ESTHER</v>
      </c>
      <c r="V9" s="107" t="str">
        <f>IF(U9="","",VLOOKUP(U9,LISTAS!$F$5:$G$204,2,0))</f>
        <v>LICEU JARDIM</v>
      </c>
      <c r="W9" s="108">
        <f t="shared" ref="W9:W23" si="2">IF(S9="","",IF(S9=1,400,IF(S9=2,340,IF(S9=3,300,IF(S9=4,280,IF(S9=5,270,IF(S9=6,260,IF(S9=7,250,IF(S9=8,240,IF(S9=9,200,IF(S9=10,200,IF(S9=11,200,IF(S9=12,200,IF(S9=13,200,IF(S9=14,200,IF(S9=15,200,IF(S9=16,200,IF(S9&gt;16,"",""))))))))))))))))))</f>
        <v>340</v>
      </c>
      <c r="X9" s="108">
        <v>170</v>
      </c>
    </row>
    <row r="10" spans="2:26" ht="18" customHeight="1">
      <c r="B10" s="109">
        <v>16</v>
      </c>
      <c r="C10" s="57"/>
      <c r="D10" s="151">
        <v>0</v>
      </c>
      <c r="E10" s="110">
        <f>IF(D10&lt;&gt;"",D10,"")</f>
        <v>0</v>
      </c>
      <c r="F10" s="100" t="str">
        <f>IF(D10&lt;&gt;"",IF(C10="","",C10),"")</f>
        <v/>
      </c>
      <c r="G10" s="101" t="str">
        <f>VLOOKUP(G8,E8:F10,2,0)</f>
        <v/>
      </c>
      <c r="H10" s="100"/>
      <c r="I10" s="100"/>
      <c r="J10" s="100"/>
      <c r="K10" s="101"/>
      <c r="L10" s="100"/>
      <c r="M10" s="102"/>
      <c r="N10" s="102"/>
      <c r="O10" s="103"/>
      <c r="P10" s="104"/>
      <c r="S10" s="105" t="str">
        <f>IF(U10&lt;&gt;"",1+COUNTIF(S8:S9,"1")+COUNTIF(S8:S9,"2"),"")</f>
        <v/>
      </c>
      <c r="T10" s="106" t="str">
        <f t="shared" si="0"/>
        <v/>
      </c>
      <c r="U10" s="111" t="str">
        <f>IF(U8&lt;&gt;"",IF(K20=U8,K22,IF(K22=U8,K20,IF(K51=U8,K53,IF(K53=U8,K51)))),"")</f>
        <v/>
      </c>
      <c r="V10" s="107" t="str">
        <f>IF(U10="","",VLOOKUP(U10,LISTAS!$F$5:$G$204,2,0))</f>
        <v/>
      </c>
      <c r="W10" s="108" t="str">
        <f t="shared" si="2"/>
        <v/>
      </c>
      <c r="X10" s="108" t="str">
        <f t="shared" ref="X8:X23" si="3">IF(S10="","",IF($V$5="NÃO","",IF(S10=1,400,IF(S10=2,340,IF(S10=3,300,IF(S10=4,280,IF(S10=5,270,IF(S10=6,260,IF(S10=7,250,IF(S10=8,240,IF(S10=9,200,IF(S10=10,200,IF(S10=11,200,IF(S10=12,200,IF(S10=13,200,IF(S10=14,200,IF(S10=15,200,IF(S10=16,200,IF(S10&gt;16,"","")))))))))))))))))))</f>
        <v/>
      </c>
    </row>
    <row r="11" spans="2:26" ht="18" customHeight="1">
      <c r="B11" s="109"/>
      <c r="C11" s="69" t="str">
        <f>IF(C10="","",VLOOKUP(C10,LISTAS!$F$5:$G$204,2,0))</f>
        <v/>
      </c>
      <c r="D11" s="156"/>
      <c r="E11" s="112"/>
      <c r="F11" s="113"/>
      <c r="G11" s="94"/>
      <c r="H11" s="112"/>
      <c r="I11" s="100"/>
      <c r="J11" s="100"/>
      <c r="K11" s="101"/>
      <c r="L11" s="100"/>
      <c r="M11" s="114"/>
      <c r="N11" s="114"/>
      <c r="O11" s="115"/>
      <c r="P11" s="104"/>
      <c r="S11" s="105" t="str">
        <f>IF(U11&lt;&gt;"",1+COUNTIF(S8:S10,"1")+COUNTIF(S8:S10,"2")+COUNTIF(S8:S10,"3"),"")</f>
        <v/>
      </c>
      <c r="T11" s="106" t="str">
        <f t="shared" si="0"/>
        <v/>
      </c>
      <c r="U11" s="111" t="str">
        <f>IF(U9&lt;&gt;"",IF(K20=U9,K22,IF(K22=U9,K20,IF(K51=U9,K53,IF(K53=U9,K51)))),"")</f>
        <v/>
      </c>
      <c r="V11" s="107" t="str">
        <f>IF(U11="","",VLOOKUP(U11,LISTAS!$F$5:$G$204,2,0))</f>
        <v/>
      </c>
      <c r="W11" s="108" t="str">
        <f t="shared" si="2"/>
        <v/>
      </c>
      <c r="X11" s="108" t="str">
        <f t="shared" si="3"/>
        <v/>
      </c>
    </row>
    <row r="12" spans="2:26" ht="18" customHeight="1">
      <c r="B12" s="109"/>
      <c r="C12" s="94"/>
      <c r="D12" s="112"/>
      <c r="E12" s="112"/>
      <c r="F12" s="116"/>
      <c r="G12" s="57" t="str">
        <f>IF(D8&lt;&gt;"",IF(D10&lt;&gt;"",IF(D8=D10,"",IF(D8&gt;D10,C8,C10)),""),"")</f>
        <v>SOPHIA, ALICE, ANA, MANUELA</v>
      </c>
      <c r="H12" s="151">
        <v>1</v>
      </c>
      <c r="I12" s="100">
        <f>IF(H12&lt;&gt;"",H12,"")</f>
        <v>1</v>
      </c>
      <c r="J12" s="100" t="str">
        <f>IF(H12&lt;&gt;"",IF(G12="","",G12),"")</f>
        <v>SOPHIA, ALICE, ANA, MANUELA</v>
      </c>
      <c r="K12" s="101">
        <f>IF(I12&lt;&gt;"",IF(I14&lt;&gt;"",SMALL(I12:J14,1),""),"")</f>
        <v>0</v>
      </c>
      <c r="L12" s="100"/>
      <c r="M12" s="112"/>
      <c r="N12" s="112"/>
      <c r="O12" s="94"/>
      <c r="P12" s="117"/>
      <c r="S12" s="105" t="str">
        <f>IF(U12&lt;&gt;"",1+COUNTIF(S8:S11,"1")+COUNTIF(S8:S11,"2")+COUNTIF(S8:S11,"3")+COUNTIF(S8:S11,"4"),"")</f>
        <v/>
      </c>
      <c r="T12" s="106" t="str">
        <f t="shared" si="0"/>
        <v/>
      </c>
      <c r="U12" s="111" t="str">
        <f>IF(U8&lt;&gt;"",IF(G12=U8,G14,IF(G14=U8,G12,IF(G27=U8,G29,IF(G29=U8,G27,IF(G43=U8,G45,IF(G45=U8,G43,IF(G59=U8,G61,IF(G61=U8,G59)))))))),"")</f>
        <v/>
      </c>
      <c r="V12" s="107" t="str">
        <f>IF(U12="","",VLOOKUP(U12,LISTAS!$F$5:$G$204,2,0))</f>
        <v/>
      </c>
      <c r="W12" s="108" t="str">
        <f t="shared" si="2"/>
        <v/>
      </c>
      <c r="X12" s="108" t="str">
        <f t="shared" si="3"/>
        <v/>
      </c>
    </row>
    <row r="13" spans="2:26" ht="18" customHeight="1">
      <c r="B13" s="109"/>
      <c r="C13" s="94"/>
      <c r="D13" s="112"/>
      <c r="E13" s="112"/>
      <c r="F13" s="116"/>
      <c r="G13" s="69" t="str">
        <f>IF(G12="","",VLOOKUP(G12,LISTAS!$F$5:$G$204,2,0))</f>
        <v>ARBOS SCS</v>
      </c>
      <c r="H13" s="152"/>
      <c r="I13" s="100"/>
      <c r="J13" s="100"/>
      <c r="K13" s="101"/>
      <c r="L13" s="100"/>
      <c r="M13" s="112"/>
      <c r="N13" s="112"/>
      <c r="O13" s="94"/>
      <c r="P13" s="117"/>
      <c r="S13" s="105" t="str">
        <f>IF(U13&lt;&gt;"",1+COUNTIF(S8:S12,"1")+COUNTIF(S8:S12,"2")+COUNTIF(S8:S12,"3")+COUNTIF(S8:S12,"4")+COUNTIF(S8:S12,"5"),"")</f>
        <v/>
      </c>
      <c r="T13" s="106" t="str">
        <f t="shared" si="0"/>
        <v/>
      </c>
      <c r="U13" s="111" t="str">
        <f>IF(U9&lt;&gt;"",IF(G12=U9,G14,IF(G14=U9,G12,IF(G27=U9,G29,IF(G29=U9,G27,IF(G43=U9,G45,IF(G45=U9,G43,IF(G59=U9,G61,IF(G61=U9,G59)))))))),"")</f>
        <v/>
      </c>
      <c r="V13" s="107" t="str">
        <f>IF(U13="","",VLOOKUP(U13,LISTAS!$F$5:$G$204,2,0))</f>
        <v/>
      </c>
      <c r="W13" s="108" t="str">
        <f t="shared" si="2"/>
        <v/>
      </c>
      <c r="X13" s="108" t="str">
        <f t="shared" si="3"/>
        <v/>
      </c>
    </row>
    <row r="14" spans="2:26" ht="18" customHeight="1">
      <c r="B14" s="109"/>
      <c r="C14" s="94"/>
      <c r="D14" s="112"/>
      <c r="E14" s="118"/>
      <c r="F14" s="119"/>
      <c r="G14" s="57" t="str">
        <f>IF(D16&lt;&gt;"",IF(D18&lt;&gt;"",IF(D16=D18,"",IF(D16&gt;D18,C16,C18)),""),"")</f>
        <v/>
      </c>
      <c r="H14" s="151">
        <v>0</v>
      </c>
      <c r="I14" s="110">
        <f>IF(H14&lt;&gt;"",H14,"")</f>
        <v>0</v>
      </c>
      <c r="J14" s="100" t="str">
        <f>IF(H14&lt;&gt;"",IF(G14="","",G14),"")</f>
        <v/>
      </c>
      <c r="K14" s="101" t="str">
        <f>VLOOKUP(K12,I12:J14,2,0)</f>
        <v/>
      </c>
      <c r="L14" s="100"/>
      <c r="M14" s="112"/>
      <c r="N14" s="112"/>
      <c r="O14" s="94"/>
      <c r="P14" s="117"/>
      <c r="S14" s="105" t="str">
        <f>IF(U14&lt;&gt;"",1+COUNTIF(S8:S13,"1")+COUNTIF(S8:S13,"2")+COUNTIF(S8:S13,"3")+COUNTIF(S8:S13,"4")+COUNTIF(S8:S13,"5")+COUNTIF(S8:S13,"6"),"")</f>
        <v/>
      </c>
      <c r="T14" s="106" t="str">
        <f t="shared" si="0"/>
        <v/>
      </c>
      <c r="U14" s="111" t="str">
        <f>IF(U10&lt;&gt;"",IF(G12=U10,G14,IF(G14=U10,G12,IF(G27=U10,G29,IF(G29=U10,G27,IF(G43=U10,G45,IF(G45=U10,G43,IF(G59=U10,G61,IF(G61=U10,G59)))))))),"")</f>
        <v/>
      </c>
      <c r="V14" s="107" t="str">
        <f>IF(U14="","",VLOOKUP(U14,LISTAS!$F$5:$G$204,2,0))</f>
        <v/>
      </c>
      <c r="W14" s="108" t="str">
        <f t="shared" si="2"/>
        <v/>
      </c>
      <c r="X14" s="108" t="str">
        <f t="shared" si="3"/>
        <v/>
      </c>
    </row>
    <row r="15" spans="2:26" ht="18" customHeight="1">
      <c r="B15" s="109"/>
      <c r="C15" s="94"/>
      <c r="D15" s="112"/>
      <c r="E15" s="118"/>
      <c r="F15" s="112"/>
      <c r="G15" s="69" t="str">
        <f>IF(G14="","",VLOOKUP(G14,LISTAS!$F$5:$G$204,2,0))</f>
        <v/>
      </c>
      <c r="H15" s="152"/>
      <c r="I15" s="120"/>
      <c r="J15" s="100"/>
      <c r="K15" s="101"/>
      <c r="L15" s="100"/>
      <c r="M15" s="112"/>
      <c r="N15" s="112"/>
      <c r="O15" s="94"/>
      <c r="P15" s="117"/>
      <c r="S15" s="105" t="str">
        <f>IF(U15&lt;&gt;"",1+COUNTIF(S8:S14,"1")+COUNTIF(S8:S14,"2")+COUNTIF(S8:S14,"3")+COUNTIF(S8:S14,"4")+COUNTIF(S8:S14,"5")+COUNTIF(S8:S14,"6")+COUNTIF(S8:S14,"7"),"")</f>
        <v/>
      </c>
      <c r="T15" s="106" t="str">
        <f t="shared" si="0"/>
        <v/>
      </c>
      <c r="U15" s="111" t="str">
        <f>IF(U11&lt;&gt;"",IF(G12=U11,G14,IF(G14=U11,G12,IF(G27=U11,G29,IF(G29=U11,G27,IF(G43=U11,G45,IF(G45=U11,G43,IF(G59=U11,G61,IF(G61=U11,G59)))))))),"")</f>
        <v/>
      </c>
      <c r="V15" s="107" t="str">
        <f>IF(U15="","",VLOOKUP(U15,LISTAS!$F$5:$G$204,2,0))</f>
        <v/>
      </c>
      <c r="W15" s="108" t="str">
        <f t="shared" si="2"/>
        <v/>
      </c>
      <c r="X15" s="108" t="str">
        <f t="shared" si="3"/>
        <v/>
      </c>
    </row>
    <row r="16" spans="2:26" ht="18" customHeight="1">
      <c r="B16" s="109">
        <v>7</v>
      </c>
      <c r="C16" s="57"/>
      <c r="D16" s="151">
        <v>0</v>
      </c>
      <c r="E16" s="121">
        <f>IF(D16&lt;&gt;"",D16,"")</f>
        <v>0</v>
      </c>
      <c r="F16" s="100" t="str">
        <f>IF(D16&lt;&gt;"",IF(C16="","",C16),"")</f>
        <v/>
      </c>
      <c r="G16" s="101">
        <f>IF(E16&lt;&gt;"",IF(E18&lt;&gt;"",SMALL(E16:F18,1),""),"")</f>
        <v>0</v>
      </c>
      <c r="H16" s="112"/>
      <c r="I16" s="118"/>
      <c r="J16" s="112"/>
      <c r="K16" s="94"/>
      <c r="L16" s="112"/>
      <c r="M16" s="112"/>
      <c r="N16" s="112"/>
      <c r="O16" s="94"/>
      <c r="P16" s="117"/>
      <c r="S16" s="105" t="str">
        <f>IF(U16&lt;&gt;"",1+COUNTIF(S8:S15,"1")+COUNTIF(S8:S15,"2")+COUNTIF(S8:S15,"3")+COUNTIF(S8:S15,"4")+COUNTIF(S8:S15,"5")+COUNTIF(S8:S15,"6")+COUNTIF(S8:S15,"7")+COUNTIF(S8:S15,"8"),"")</f>
        <v/>
      </c>
      <c r="T16" s="106" t="str">
        <f t="shared" si="0"/>
        <v/>
      </c>
      <c r="U16" s="111" t="str">
        <f>IF(U8&lt;&gt;"",IF(C8=U8,G10,IF(C10=U8,G10,IF(C16=U8,G18,IF(C18=U8,G18,IF(C23=U8,G25,IF(C25=U8,G25,IF(C31=U8,G33,IF(C33=U8,G33,IF(C39=U8,G41,IF(C41=U8,G41,IF(C47=U8,G49,IF(C49=U8,G49,IF(C55=U8,G57,IF(C57=U8,G57,IF(C63=U8,G65,IF(C65=U8,G65)))))))))))))))),"")</f>
        <v/>
      </c>
      <c r="V16" s="107" t="str">
        <f>IF(U16="","",VLOOKUP(U16,LISTAS!$F$5:$G$204,2,0))</f>
        <v/>
      </c>
      <c r="W16" s="108" t="str">
        <f t="shared" si="2"/>
        <v/>
      </c>
      <c r="X16" s="108" t="str">
        <f t="shared" si="3"/>
        <v/>
      </c>
    </row>
    <row r="17" spans="2:24" ht="18" customHeight="1">
      <c r="B17" s="109"/>
      <c r="C17" s="69" t="str">
        <f>IF(C16="","",VLOOKUP(C16,LISTAS!$F$5:$G$204,2,0))</f>
        <v/>
      </c>
      <c r="D17" s="152"/>
      <c r="E17" s="122"/>
      <c r="F17" s="100"/>
      <c r="G17" s="101"/>
      <c r="H17" s="112"/>
      <c r="I17" s="118"/>
      <c r="J17" s="112"/>
      <c r="K17" s="94"/>
      <c r="L17" s="112"/>
      <c r="M17" s="112"/>
      <c r="N17" s="112"/>
      <c r="O17" s="94"/>
      <c r="P17" s="117"/>
      <c r="S17" s="105" t="str">
        <f>IF(U17&lt;&gt;"",1+COUNTIF(S8:S16,"1")+COUNTIF(S8:S16,"2")+COUNTIF(S8:S16,"3")+COUNTIF(S8:S16,"4")+COUNTIF(S8:S16,"5")+COUNTIF(S8:S16,"6")+COUNTIF(S8:S16,"7")+COUNTIF(S8:S16,"8")+COUNTIF(S8:S16,"9"),"")</f>
        <v/>
      </c>
      <c r="T17" s="106" t="str">
        <f t="shared" si="0"/>
        <v/>
      </c>
      <c r="U17" s="111" t="str">
        <f>IF(U9&lt;&gt;"",IF(C8=U9,G10,IF(C10=U9,G10,IF(C16=U9,G18,IF(C18=U9,G18,IF(C23=U9,G25,IF(C25=U9,G25,IF(C31=U9,G33,IF(C33=U9,G33,IF(C39=U9,G41,IF(C41=U9,G41,IF(C47=U9,G49,IF(C49=U9,G49,IF(C55=U9,G57,IF(C57=U9,G57,IF(C63=U9,G65,IF(C65=U9,G65)))))))))))))))),"")</f>
        <v/>
      </c>
      <c r="V17" s="107" t="str">
        <f>IF(U17="","",VLOOKUP(U17,LISTAS!$F$5:$G$204,2,0))</f>
        <v/>
      </c>
      <c r="W17" s="108" t="str">
        <f t="shared" si="2"/>
        <v/>
      </c>
      <c r="X17" s="108" t="str">
        <f t="shared" si="3"/>
        <v/>
      </c>
    </row>
    <row r="18" spans="2:24" ht="18" customHeight="1">
      <c r="B18" s="109">
        <v>9</v>
      </c>
      <c r="C18" s="57"/>
      <c r="D18" s="151">
        <v>0</v>
      </c>
      <c r="E18" s="122">
        <f>IF(D18&lt;&gt;"",D18,"")</f>
        <v>0</v>
      </c>
      <c r="F18" s="100" t="str">
        <f>IF(D18&lt;&gt;"",IF(C18="","",C18),"")</f>
        <v/>
      </c>
      <c r="G18" s="101" t="str">
        <f>VLOOKUP(G16,E16:F18,2,0)</f>
        <v/>
      </c>
      <c r="H18" s="112"/>
      <c r="I18" s="118"/>
      <c r="J18" s="112"/>
      <c r="K18" s="94"/>
      <c r="L18" s="112"/>
      <c r="M18" s="112"/>
      <c r="N18" s="112"/>
      <c r="O18" s="94"/>
      <c r="P18" s="117"/>
      <c r="S18" s="105" t="str">
        <f>IF(U18&lt;&gt;"",1+COUNTIF(S8:S17,"1")+COUNTIF(S8:S17,"2")+COUNTIF(S8:S17,"3")+COUNTIF(S8:S17,"4")+COUNTIF(S8:S17,"5")+COUNTIF(S8:S17,"6")+COUNTIF(S8:S17,"7")+COUNTIF(S8:S17,"8")+COUNTIF(S8:S17,"9")+COUNTIF(S8:S17,"10"),"")</f>
        <v/>
      </c>
      <c r="T18" s="106" t="str">
        <f t="shared" si="0"/>
        <v/>
      </c>
      <c r="U18" s="111" t="str">
        <f>IF(U10&lt;&gt;"",IF(C8=U10,G10,IF(C10=U10,G10,IF(C16=U10,G18,IF(C18=U10,G18,IF(C23=U10,G25,IF(C25=U10,G25,IF(C31=U10,G33,IF(C33=U10,G33,IF(C39=U10,G41,IF(C41=U10,G41,IF(C47=U10,G49,IF(C49=U10,G49,IF(C55=U10,G57,IF(C57=U10,G57,IF(C63=U10,G65,IF(C65=U10,G65)))))))))))))))),"")</f>
        <v/>
      </c>
      <c r="V18" s="107" t="str">
        <f>IF(U18="","",VLOOKUP(U18,LISTAS!$F$5:$G$204,2,0))</f>
        <v/>
      </c>
      <c r="W18" s="108" t="str">
        <f t="shared" si="2"/>
        <v/>
      </c>
      <c r="X18" s="108" t="str">
        <f t="shared" si="3"/>
        <v/>
      </c>
    </row>
    <row r="19" spans="2:24" ht="18" customHeight="1">
      <c r="B19" s="109"/>
      <c r="C19" s="69" t="str">
        <f>IF(C18="","",VLOOKUP(C18,LISTAS!$F$5:$G$204,2,0))</f>
        <v/>
      </c>
      <c r="D19" s="152"/>
      <c r="E19" s="100"/>
      <c r="F19" s="100"/>
      <c r="G19" s="101"/>
      <c r="H19" s="112"/>
      <c r="I19" s="118"/>
      <c r="J19" s="112"/>
      <c r="K19" s="94"/>
      <c r="L19" s="112"/>
      <c r="M19" s="112"/>
      <c r="N19" s="112"/>
      <c r="O19" s="94"/>
      <c r="P19" s="117"/>
      <c r="S19" s="105" t="str">
        <f>IF(U19&lt;&gt;"",1+COUNTIF(S8:S18,"1")+COUNTIF(S8:S18,"2")+COUNTIF(S8:S18,"3")+COUNTIF(S8:S18,"4")+COUNTIF(S8:S18,"5")+COUNTIF(S8:S18,"6")+COUNTIF(S8:S18,"7")+COUNTIF(S8:S18,"8")+COUNTIF(S8:S18,"9")+COUNTIF(S8:S18,"10")+COUNTIF(S8:S18,"11"),"")</f>
        <v/>
      </c>
      <c r="T19" s="106" t="str">
        <f t="shared" si="0"/>
        <v/>
      </c>
      <c r="U19" s="111" t="str">
        <f>IF(U11&lt;&gt;"",IF(C8=U11,G10,IF(C10=U11,G10,IF(C16=U11,G18,IF(C18=U11,G18,IF(C23=U11,G25,IF(C25=U11,G25,IF(C31=U11,G33,IF(C33=U11,G33,IF(C39=U11,G41,IF(C41=U11,G41,IF(C47=U11,G49,IF(C49=U11,G49,IF(C55=U11,G57,IF(C57=U11,G57,IF(C63=U11,G65,IF(C65=U11,G65)))))))))))))))),"")</f>
        <v/>
      </c>
      <c r="V19" s="107" t="str">
        <f>IF(U19="","",VLOOKUP(U19,LISTAS!$F$5:$G$204,2,0))</f>
        <v/>
      </c>
      <c r="W19" s="108" t="str">
        <f t="shared" si="2"/>
        <v/>
      </c>
      <c r="X19" s="108" t="str">
        <f t="shared" si="3"/>
        <v/>
      </c>
    </row>
    <row r="20" spans="2:24" ht="18" customHeight="1">
      <c r="B20" s="109"/>
      <c r="C20" s="94"/>
      <c r="D20" s="112"/>
      <c r="E20" s="112"/>
      <c r="F20" s="112"/>
      <c r="G20" s="94"/>
      <c r="H20" s="112"/>
      <c r="I20" s="118"/>
      <c r="J20" s="112"/>
      <c r="K20" s="57" t="str">
        <f>IF(H12&lt;&gt;"",IF(H14&lt;&gt;"",IF(H12=H14,"",IF(H12&gt;H14,G12,G14)),""),"")</f>
        <v>SOPHIA, ALICE, ANA, MANUELA</v>
      </c>
      <c r="L20" s="151">
        <v>1</v>
      </c>
      <c r="M20" s="100">
        <f>IF(L20&lt;&gt;"",L20,"")</f>
        <v>1</v>
      </c>
      <c r="N20" s="100" t="str">
        <f>IF(L20&lt;&gt;"",IF(K20="","",K20),"")</f>
        <v>SOPHIA, ALICE, ANA, MANUELA</v>
      </c>
      <c r="O20" s="101">
        <f>IF(M20&lt;&gt;"",IF(M22&lt;&gt;"",SMALL(M20:N22,1),""),"")</f>
        <v>0</v>
      </c>
      <c r="P20" s="123"/>
      <c r="S20" s="105" t="str">
        <f>IF(U20&lt;&gt;"",1+COUNTIF(S8:S19,"1")+COUNTIF(S8:S19,"2")+COUNTIF(S8:S19,"3")+COUNTIF(S8:S19,"4")+COUNTIF(S8:S19,"5")+COUNTIF(S8:S19,"6")+COUNTIF(S8:S19,"7")+COUNTIF(S8:S19,"8")+COUNTIF(S8:S19,"9")+COUNTIF(S8:S19,"10")+COUNTIF(S8:S19,"11")+COUNTIF(S8:S19,"12"),"")</f>
        <v/>
      </c>
      <c r="T20" s="106" t="str">
        <f t="shared" si="0"/>
        <v/>
      </c>
      <c r="U20" s="111" t="str">
        <f>IF(U12&lt;&gt;"",IF(C8=U12,G10,IF(C10=U12,G10,IF(C16=U12,G18,IF(C18=U12,G18,IF(C23=U12,G25,IF(C25=U12,G25,IF(C31=U12,G33,IF(C33=U12,G33,IF(C39=U12,G41,IF(C41=U12,G41,IF(C47=U12,G49,IF(C49=U12,G49,IF(C55=U12,G57,IF(C57=U12,G57,IF(C63=U12,G65,IF(C65=U12,G65)))))))))))))))),"")</f>
        <v/>
      </c>
      <c r="V20" s="107" t="str">
        <f>IF(U20="","",VLOOKUP(U20,LISTAS!$F$5:$G$204,2,0))</f>
        <v/>
      </c>
      <c r="W20" s="108" t="str">
        <f t="shared" si="2"/>
        <v/>
      </c>
      <c r="X20" s="108" t="str">
        <f t="shared" si="3"/>
        <v/>
      </c>
    </row>
    <row r="21" spans="2:24" ht="18" customHeight="1">
      <c r="B21" s="109"/>
      <c r="C21" s="94"/>
      <c r="D21" s="112"/>
      <c r="E21" s="112"/>
      <c r="F21" s="112"/>
      <c r="G21" s="94"/>
      <c r="H21" s="112"/>
      <c r="I21" s="118"/>
      <c r="J21" s="112"/>
      <c r="K21" s="69" t="str">
        <f>IF(K20="","",VLOOKUP(K20,LISTAS!$F$5:$G$204,2,0))</f>
        <v>ARBOS SCS</v>
      </c>
      <c r="L21" s="152"/>
      <c r="M21" s="100"/>
      <c r="N21" s="100"/>
      <c r="O21" s="101"/>
      <c r="P21" s="123"/>
      <c r="S21" s="105" t="str">
        <f>IF(U21&lt;&gt;"",1+COUNTIF(S8:S20,"1")+COUNTIF(S8:S20,"2")+COUNTIF(S8:S20,"3")+COUNTIF(S8:S20,"4")+COUNTIF(S8:S20,"5")+COUNTIF(S8:S20,"6")+COUNTIF(S8:S20,"7")+COUNTIF(S8:S20,"8")+COUNTIF(S8:S20,"9")+COUNTIF(S8:S20,"10")+COUNTIF(S8:S20,"11")+COUNTIF(S8:S20,"12")+COUNTIF(S8:S20,"13"),"")</f>
        <v/>
      </c>
      <c r="T21" s="106" t="str">
        <f t="shared" si="0"/>
        <v/>
      </c>
      <c r="U21" s="111" t="str">
        <f>IF(U13&lt;&gt;"",IF(C8=U13,G10,IF(C10=U13,G10,IF(C16=U13,G18,IF(C18=U13,G18,IF(C23=U13,G25,IF(C25=U13,G25,IF(C31=U13,G33,IF(C33=U13,G33,IF(C39=U13,G41,IF(C41=U13,G41,IF(C47=U13,G49,IF(C49=U13,G49,IF(C55=U13,G57,IF(C57=U13,G57,IF(C63=U13,G65,IF(C65=U13,G65)))))))))))))))),"")</f>
        <v/>
      </c>
      <c r="V21" s="107" t="str">
        <f>IF(U21="","",VLOOKUP(U21,LISTAS!$F$5:$G$204,2,0))</f>
        <v/>
      </c>
      <c r="W21" s="108" t="str">
        <f t="shared" si="2"/>
        <v/>
      </c>
      <c r="X21" s="108" t="str">
        <f t="shared" si="3"/>
        <v/>
      </c>
    </row>
    <row r="22" spans="2:24" ht="18" customHeight="1">
      <c r="B22" s="109"/>
      <c r="C22" s="94"/>
      <c r="D22" s="112"/>
      <c r="E22" s="112"/>
      <c r="F22" s="112"/>
      <c r="G22" s="94"/>
      <c r="H22" s="112"/>
      <c r="I22" s="118"/>
      <c r="J22" s="119"/>
      <c r="K22" s="57" t="str">
        <f>IF(H27&lt;&gt;"",IF(H29&lt;&gt;"",IF(H27=H29,"",IF(H27&gt;H29,G27,G29)),""),"")</f>
        <v/>
      </c>
      <c r="L22" s="151">
        <v>0</v>
      </c>
      <c r="M22" s="110">
        <f>IF(L22&lt;&gt;"",L22,"")</f>
        <v>0</v>
      </c>
      <c r="N22" s="100" t="str">
        <f>IF(L22&lt;&gt;"",IF(K22="","",K22),"")</f>
        <v/>
      </c>
      <c r="O22" s="101" t="str">
        <f>VLOOKUP(O20,M20:N22,2,0)</f>
        <v/>
      </c>
      <c r="P22" s="123"/>
      <c r="S22" s="105" t="str">
        <f>IF(U22&lt;&gt;"",1+COUNTIF(S8:S21,"1")+COUNTIF(S8:S21,"2")+COUNTIF(S8:S21,"3")+COUNTIF(S8:S21,"4")+COUNTIF(S8:S21,"5")+COUNTIF(S8:S21,"6")+COUNTIF(S8:S21,"7")+COUNTIF(S8:S21,"8")+COUNTIF(S8:S21,"9")+COUNTIF(S8:S21,"10")+COUNTIF(S8:S21,"11")+COUNTIF(S8:S21,"12")+COUNTIF(S8:S21,"13")+COUNTIF(S8:S21,"14"),"")</f>
        <v/>
      </c>
      <c r="T22" s="106" t="str">
        <f t="shared" si="0"/>
        <v/>
      </c>
      <c r="U22" s="111" t="str">
        <f>IF(U14&lt;&gt;"",IF(C8=U14,G10,IF(C10=U14,G10,IF(C16=U14,G18,IF(C18=U14,G18,IF(C23=U14,G25,IF(C25=U14,G25,IF(C31=U14,G33,IF(C33=U14,G33,IF(C39=U14,G41,IF(C41=U14,G41,IF(C47=U14,G49,IF(C49=U14,G49,IF(C55=U14,G57,IF(C57=U14,G57,IF(C63=U14,G65,IF(C65=U14,G65)))))))))))))))),"")</f>
        <v/>
      </c>
      <c r="V22" s="107" t="str">
        <f>IF(U22="","",VLOOKUP(U22,LISTAS!$F$5:$G$204,2,0))</f>
        <v/>
      </c>
      <c r="W22" s="108" t="str">
        <f t="shared" si="2"/>
        <v/>
      </c>
      <c r="X22" s="108" t="str">
        <f t="shared" si="3"/>
        <v/>
      </c>
    </row>
    <row r="23" spans="2:24" ht="18" customHeight="1">
      <c r="B23" s="109">
        <v>6</v>
      </c>
      <c r="C23" s="57"/>
      <c r="D23" s="151">
        <v>0</v>
      </c>
      <c r="E23" s="100">
        <f>IF(D23&lt;&gt;"",D23,"")</f>
        <v>0</v>
      </c>
      <c r="F23" s="100" t="str">
        <f>IF(D23&lt;&gt;"",IF(C23="","",C23),"")</f>
        <v/>
      </c>
      <c r="G23" s="101">
        <f>IF(E23&lt;&gt;"",IF(E25&lt;&gt;"",SMALL(E23:F25,1),""),"")</f>
        <v>0</v>
      </c>
      <c r="H23" s="112"/>
      <c r="I23" s="118"/>
      <c r="J23" s="112"/>
      <c r="K23" s="69" t="str">
        <f>IF(K22="","",VLOOKUP(K22,LISTAS!$F$5:$G$204,2,0))</f>
        <v/>
      </c>
      <c r="L23" s="152"/>
      <c r="M23" s="120"/>
      <c r="N23" s="100"/>
      <c r="O23" s="101"/>
      <c r="P23" s="123"/>
      <c r="S23" s="105" t="str">
        <f>IF(U23&lt;&gt;"",1+COUNTIF(S8:S22,"1")+COUNTIF(S8:S22,"2")+COUNTIF(S8:S22,"3")+COUNTIF(S8:S22,"4")+COUNTIF(S8:S22,"5")+COUNTIF(S8:S22,"6")+COUNTIF(S8:S22,"7")+COUNTIF(S8:S22,"8")+COUNTIF(S8:S22,"9")+COUNTIF(S8:S22,"10")+COUNTIF(S8:S22,"11")+COUNTIF(S8:S22,"12")+COUNTIF(S8:S22,"13")+COUNTIF(S8:S22,"14")+COUNTIF(S8:S22,"15"),"")</f>
        <v/>
      </c>
      <c r="T23" s="106" t="str">
        <f t="shared" si="0"/>
        <v/>
      </c>
      <c r="U23" s="111" t="str">
        <f>IF(U15&lt;&gt;"",IF(C8=U15,G10,IF(C10=U15,G10,IF(C16=U15,G18,IF(C18=U15,G18,IF(C23=U15,G25,IF(C25=U15,G25,IF(C31=U15,G33,IF(C33=U15,G33,IF(C39=U15,G41,IF(C41=U15,G41,IF(C47=U15,G49,IF(C49=U15,G49,IF(C55=U15,G57,IF(C57=U15,G57,IF(C63=U15,G65,IF(C65=U15,G65)))))))))))))))),"")</f>
        <v/>
      </c>
      <c r="V23" s="107" t="str">
        <f>IF(U23="","",VLOOKUP(U23,LISTAS!$F$5:$G$204,2,0))</f>
        <v/>
      </c>
      <c r="W23" s="108" t="str">
        <f t="shared" si="2"/>
        <v/>
      </c>
      <c r="X23" s="108" t="str">
        <f t="shared" si="3"/>
        <v/>
      </c>
    </row>
    <row r="24" spans="2:24" ht="18" customHeight="1">
      <c r="B24" s="109"/>
      <c r="C24" s="69" t="str">
        <f>IF(C23="","",VLOOKUP(C23,LISTAS!$F$5:$G$204,2,0))</f>
        <v/>
      </c>
      <c r="D24" s="152"/>
      <c r="E24" s="100"/>
      <c r="F24" s="100"/>
      <c r="G24" s="101"/>
      <c r="H24" s="112"/>
      <c r="I24" s="118"/>
      <c r="J24" s="112"/>
      <c r="K24" s="94"/>
      <c r="L24" s="112"/>
      <c r="M24" s="120"/>
      <c r="N24" s="100"/>
      <c r="O24" s="101"/>
      <c r="P24" s="123"/>
      <c r="S24" s="105"/>
      <c r="T24" s="106"/>
      <c r="U24" s="111"/>
      <c r="V24" s="107"/>
      <c r="W24" s="108"/>
      <c r="X24" s="108"/>
    </row>
    <row r="25" spans="2:24" ht="18" customHeight="1">
      <c r="B25" s="109">
        <v>11</v>
      </c>
      <c r="C25" s="57"/>
      <c r="D25" s="151">
        <v>0</v>
      </c>
      <c r="E25" s="110">
        <f>IF(D25&lt;&gt;"",D25,"")</f>
        <v>0</v>
      </c>
      <c r="F25" s="100" t="str">
        <f>IF(D25&lt;&gt;"",IF(C25="","",C25),"")</f>
        <v/>
      </c>
      <c r="G25" s="101" t="str">
        <f>VLOOKUP(G23,E23:F25,2,0)</f>
        <v/>
      </c>
      <c r="H25" s="112"/>
      <c r="I25" s="118"/>
      <c r="J25" s="112"/>
      <c r="K25" s="94"/>
      <c r="L25" s="112"/>
      <c r="M25" s="118"/>
      <c r="N25" s="112"/>
      <c r="O25" s="94"/>
      <c r="P25" s="117"/>
      <c r="S25" s="105"/>
      <c r="T25" s="106"/>
      <c r="U25" s="111"/>
      <c r="V25" s="107"/>
      <c r="W25" s="108"/>
      <c r="X25" s="108"/>
    </row>
    <row r="26" spans="2:24" ht="18" customHeight="1">
      <c r="B26" s="109"/>
      <c r="C26" s="69" t="str">
        <f>IF(C25="","",VLOOKUP(C25,LISTAS!$F$5:$G$204,2,0))</f>
        <v/>
      </c>
      <c r="D26" s="152"/>
      <c r="E26" s="112"/>
      <c r="F26" s="113"/>
      <c r="G26" s="94"/>
      <c r="H26" s="112"/>
      <c r="I26" s="118"/>
      <c r="J26" s="112"/>
      <c r="K26" s="94"/>
      <c r="L26" s="112"/>
      <c r="M26" s="118"/>
      <c r="N26" s="112"/>
      <c r="O26" s="94"/>
      <c r="P26" s="117"/>
      <c r="S26" s="105"/>
      <c r="T26" s="106"/>
      <c r="U26" s="111"/>
      <c r="V26" s="107"/>
      <c r="W26" s="108"/>
      <c r="X26" s="108"/>
    </row>
    <row r="27" spans="2:24" ht="18" customHeight="1">
      <c r="B27" s="109"/>
      <c r="C27" s="94"/>
      <c r="D27" s="112"/>
      <c r="E27" s="112"/>
      <c r="F27" s="116"/>
      <c r="G27" s="57" t="str">
        <f>IF(D23&lt;&gt;"",IF(D25&lt;&gt;"",IF(D23=D25,"",IF(D23&gt;D25,C23,C25)),""),"")</f>
        <v/>
      </c>
      <c r="H27" s="151">
        <v>0</v>
      </c>
      <c r="I27" s="121">
        <f>IF(H27&lt;&gt;"",H27,"")</f>
        <v>0</v>
      </c>
      <c r="J27" s="100" t="str">
        <f>IF(H27&lt;&gt;"",IF(G27="","",G27),"")</f>
        <v/>
      </c>
      <c r="K27" s="101">
        <f>IF(I27&lt;&gt;"",IF(I29&lt;&gt;"",SMALL(I27:J29,1),""),"")</f>
        <v>0</v>
      </c>
      <c r="L27" s="112"/>
      <c r="M27" s="118"/>
      <c r="N27" s="112"/>
      <c r="O27" s="94"/>
      <c r="P27" s="117"/>
      <c r="S27" s="105"/>
      <c r="T27" s="106"/>
      <c r="U27" s="111"/>
      <c r="V27" s="107"/>
      <c r="W27" s="108"/>
      <c r="X27" s="108"/>
    </row>
    <row r="28" spans="2:24" ht="18" customHeight="1">
      <c r="B28" s="109"/>
      <c r="C28" s="94"/>
      <c r="D28" s="112"/>
      <c r="E28" s="112"/>
      <c r="F28" s="116"/>
      <c r="G28" s="69" t="str">
        <f>IF(G27="","",VLOOKUP(G27,LISTAS!$F$5:$G$204,2,0))</f>
        <v/>
      </c>
      <c r="H28" s="152"/>
      <c r="I28" s="122"/>
      <c r="J28" s="100"/>
      <c r="K28" s="101"/>
      <c r="L28" s="112"/>
      <c r="M28" s="118"/>
      <c r="N28" s="112"/>
      <c r="O28" s="94"/>
      <c r="P28" s="117"/>
      <c r="S28" s="105"/>
      <c r="T28" s="106"/>
      <c r="U28" s="111"/>
      <c r="V28" s="107"/>
      <c r="W28" s="108"/>
      <c r="X28" s="108"/>
    </row>
    <row r="29" spans="2:24" ht="18" customHeight="1">
      <c r="B29" s="109"/>
      <c r="C29" s="94"/>
      <c r="D29" s="112"/>
      <c r="E29" s="118"/>
      <c r="F29" s="119"/>
      <c r="G29" s="57" t="str">
        <f>IF(D31&lt;&gt;"",IF(D33&lt;&gt;"",IF(D31=D33,"",IF(D31&gt;D33,C31,C33)),""),"")</f>
        <v/>
      </c>
      <c r="H29" s="151">
        <v>1</v>
      </c>
      <c r="I29" s="122">
        <f>IF(H29&lt;&gt;"",H29,"")</f>
        <v>1</v>
      </c>
      <c r="J29" s="100" t="str">
        <f>IF(H29&lt;&gt;"",IF(G29="","",G29),"")</f>
        <v/>
      </c>
      <c r="K29" s="101" t="str">
        <f>VLOOKUP(K27,I27:J29,2,0)</f>
        <v/>
      </c>
      <c r="L29" s="112"/>
      <c r="M29" s="118"/>
      <c r="N29" s="112"/>
      <c r="O29" s="94"/>
      <c r="P29" s="117"/>
      <c r="S29" s="105"/>
      <c r="T29" s="106"/>
      <c r="U29" s="111"/>
      <c r="V29" s="107"/>
      <c r="W29" s="108"/>
      <c r="X29" s="108"/>
    </row>
    <row r="30" spans="2:24" ht="18" customHeight="1">
      <c r="B30" s="109"/>
      <c r="C30" s="94"/>
      <c r="D30" s="112"/>
      <c r="E30" s="118"/>
      <c r="F30" s="112"/>
      <c r="G30" s="69" t="str">
        <f>IF(G29="","",VLOOKUP(G29,LISTAS!$F$5:$G$204,2,0))</f>
        <v/>
      </c>
      <c r="H30" s="152"/>
      <c r="I30" s="100"/>
      <c r="J30" s="100"/>
      <c r="K30" s="101"/>
      <c r="L30" s="112"/>
      <c r="M30" s="118"/>
      <c r="N30" s="112"/>
      <c r="O30" s="94"/>
      <c r="P30" s="117"/>
      <c r="S30" s="105"/>
      <c r="T30" s="106"/>
      <c r="U30" s="111"/>
      <c r="V30" s="107"/>
      <c r="W30" s="108"/>
      <c r="X30" s="108"/>
    </row>
    <row r="31" spans="2:24" ht="18" customHeight="1">
      <c r="B31" s="109">
        <v>4</v>
      </c>
      <c r="C31" s="57"/>
      <c r="D31" s="151">
        <v>0</v>
      </c>
      <c r="E31" s="121">
        <f>IF(D31&lt;&gt;"",D31,"")</f>
        <v>0</v>
      </c>
      <c r="F31" s="100" t="str">
        <f>IF(D31&lt;&gt;"",IF(C31="","",C31),"")</f>
        <v/>
      </c>
      <c r="G31" s="101">
        <f>IF(E31&lt;&gt;"",IF(E33&lt;&gt;"",SMALL(E31:F33,1),""),"")</f>
        <v>0</v>
      </c>
      <c r="H31" s="112"/>
      <c r="I31" s="100"/>
      <c r="J31" s="100"/>
      <c r="K31" s="101"/>
      <c r="L31" s="112"/>
      <c r="M31" s="118"/>
      <c r="N31" s="112"/>
      <c r="O31" s="94"/>
      <c r="P31" s="117"/>
      <c r="R31" s="40"/>
      <c r="S31" s="105"/>
      <c r="T31" s="106"/>
      <c r="U31" s="111"/>
      <c r="V31" s="107"/>
      <c r="W31" s="108"/>
      <c r="X31" s="108"/>
    </row>
    <row r="32" spans="2:24" ht="18" customHeight="1">
      <c r="B32" s="109"/>
      <c r="C32" s="69" t="str">
        <f>IF(C31="","",VLOOKUP(C31,LISTAS!$F$5:$G$204,2,0))</f>
        <v/>
      </c>
      <c r="D32" s="152"/>
      <c r="E32" s="122"/>
      <c r="F32" s="100"/>
      <c r="G32" s="101"/>
      <c r="H32" s="112"/>
      <c r="I32" s="112"/>
      <c r="J32" s="112"/>
      <c r="K32" s="94"/>
      <c r="L32" s="112"/>
      <c r="M32" s="118"/>
      <c r="N32" s="112"/>
      <c r="O32" s="94"/>
      <c r="P32" s="117"/>
      <c r="R32" s="40"/>
      <c r="S32" s="105"/>
      <c r="T32" s="106"/>
      <c r="U32" s="111"/>
      <c r="V32" s="107"/>
      <c r="W32" s="108"/>
      <c r="X32" s="108"/>
    </row>
    <row r="33" spans="2:24" ht="18" customHeight="1">
      <c r="B33" s="109">
        <v>13</v>
      </c>
      <c r="C33" s="57"/>
      <c r="D33" s="151">
        <v>0</v>
      </c>
      <c r="E33" s="122">
        <f>IF(D33&lt;&gt;"",D33,"")</f>
        <v>0</v>
      </c>
      <c r="F33" s="100" t="str">
        <f>IF(D33&lt;&gt;"",IF(C33="","",C33),"")</f>
        <v/>
      </c>
      <c r="G33" s="101" t="str">
        <f>VLOOKUP(G31,E31:F33,2,0)</f>
        <v/>
      </c>
      <c r="H33" s="112"/>
      <c r="I33" s="112"/>
      <c r="J33" s="112"/>
      <c r="K33" s="94"/>
      <c r="L33" s="112"/>
      <c r="M33" s="118"/>
      <c r="N33" s="112"/>
      <c r="O33" s="94"/>
      <c r="P33" s="117"/>
      <c r="R33" s="40"/>
      <c r="S33" s="105"/>
      <c r="T33" s="106"/>
      <c r="U33" s="111"/>
      <c r="V33" s="107"/>
      <c r="W33" s="108"/>
      <c r="X33" s="108"/>
    </row>
    <row r="34" spans="2:24" ht="18" customHeight="1">
      <c r="B34" s="109"/>
      <c r="C34" s="69" t="str">
        <f>IF(C33="","",VLOOKUP(C33,LISTAS!$F$5:$G$204,2,0))</f>
        <v/>
      </c>
      <c r="D34" s="152"/>
      <c r="E34" s="100"/>
      <c r="F34" s="100"/>
      <c r="G34" s="101"/>
      <c r="H34" s="112"/>
      <c r="I34" s="112"/>
      <c r="J34" s="112"/>
      <c r="K34" s="94"/>
      <c r="L34" s="112"/>
      <c r="M34" s="118"/>
      <c r="N34" s="112"/>
      <c r="O34" s="94"/>
      <c r="P34" s="112"/>
      <c r="R34" s="40"/>
      <c r="S34" s="105"/>
      <c r="T34" s="106"/>
      <c r="U34" s="111"/>
      <c r="V34" s="107"/>
      <c r="W34" s="108"/>
      <c r="X34" s="108"/>
    </row>
    <row r="35" spans="2:24" ht="18" customHeight="1">
      <c r="B35" s="109"/>
      <c r="C35" s="94"/>
      <c r="D35" s="112"/>
      <c r="E35" s="100"/>
      <c r="F35" s="100"/>
      <c r="G35" s="101"/>
      <c r="H35" s="112"/>
      <c r="I35" s="112"/>
      <c r="J35" s="112"/>
      <c r="K35" s="94"/>
      <c r="L35" s="112"/>
      <c r="M35" s="118"/>
      <c r="N35" s="112"/>
      <c r="O35" s="57" t="str">
        <f>IF(L20&lt;&gt;"",IF(L22&lt;&gt;"",IF(L20=L22,"",IF(L20&gt;L22,K20,K22)),""),"")</f>
        <v>SOPHIA, ALICE, ANA, MANUELA</v>
      </c>
      <c r="P35" s="151">
        <v>1</v>
      </c>
      <c r="Q35" s="43"/>
      <c r="S35" s="105"/>
      <c r="T35" s="106"/>
      <c r="U35" s="107"/>
      <c r="V35" s="107" t="str">
        <f>IF(U35="","",VLOOKUP(U35,LISTAS!$F$5:$G$204,2,0))</f>
        <v/>
      </c>
      <c r="W35" s="108" t="str">
        <f t="shared" ref="W35:W37" si="4">IF(S35="","",IF(S35=1,400,IF(S35=2,340,IF(S35=3,300,IF(S35=4,280,IF(S35=5,270,IF(S35=6,260,IF(S35=7,250,IF(S35=8,240,IF(S35=9,200,IF(S35=10,200,IF(S35=11,200,IF(S35=12,200,IF(S35=13,200,IF(S35=14,200,IF(S35=15,200,IF(S35=16,200,IF(S35&gt;16,"",""))))))))))))))))))</f>
        <v/>
      </c>
      <c r="X35" s="108" t="str">
        <f t="shared" ref="X35:X37" si="5">IF(S35="","",IF($V$5="NÃO","",IF(S35=1,400,IF(S35=2,340,IF(S35=3,300,IF(S35=4,280,IF(S35=5,270,IF(S35=6,260,IF(S35=7,250,IF(S35=8,240,IF(S35=9,200,IF(S35=10,200,IF(S35=11,200,IF(S35=12,200,IF(S35=13,200,IF(S35=14,200,IF(S35=15,200,IF(S35=16,200,IF(S35&gt;16,"","")))))))))))))))))))</f>
        <v/>
      </c>
    </row>
    <row r="36" spans="2:24" ht="18" customHeight="1">
      <c r="B36" s="109"/>
      <c r="C36" s="94"/>
      <c r="D36" s="112"/>
      <c r="E36" s="100"/>
      <c r="F36" s="100"/>
      <c r="G36" s="101"/>
      <c r="H36" s="112"/>
      <c r="I36" s="112"/>
      <c r="J36" s="112"/>
      <c r="K36" s="94"/>
      <c r="L36" s="112"/>
      <c r="M36" s="118"/>
      <c r="N36" s="112"/>
      <c r="O36" s="69" t="str">
        <f>IF(O35="","",VLOOKUP(O35,LISTAS!$F$5:$G$204,2,0))</f>
        <v>ARBOS SCS</v>
      </c>
      <c r="P36" s="152"/>
      <c r="Q36" s="43"/>
      <c r="S36" s="105"/>
      <c r="T36" s="106"/>
      <c r="U36" s="107"/>
      <c r="V36" s="107"/>
      <c r="W36" s="108"/>
      <c r="X36" s="108"/>
    </row>
    <row r="37" spans="2:24" ht="18" customHeight="1">
      <c r="B37" s="109"/>
      <c r="C37" s="94"/>
      <c r="D37" s="112"/>
      <c r="E37" s="100"/>
      <c r="F37" s="100"/>
      <c r="G37" s="101"/>
      <c r="H37" s="112"/>
      <c r="I37" s="112"/>
      <c r="J37" s="112"/>
      <c r="K37" s="94"/>
      <c r="L37" s="112"/>
      <c r="M37" s="118"/>
      <c r="N37" s="119"/>
      <c r="O37" s="57" t="str">
        <f>IF(L51&lt;&gt;"",IF(L53&lt;&gt;"",IF(L51=L53,"",IF(L51&gt;L53,K51,K53)),""),"")</f>
        <v>LORENA, ISADORA, VALENTINA, ESTHER</v>
      </c>
      <c r="P37" s="151">
        <v>0</v>
      </c>
      <c r="Q37" s="43"/>
      <c r="S37" s="105"/>
      <c r="T37" s="106"/>
      <c r="U37" s="107"/>
      <c r="V37" s="107" t="str">
        <f>IF(U37="","",VLOOKUP(U37,LISTAS!$F$5:$G$204,2,0))</f>
        <v/>
      </c>
      <c r="W37" s="108" t="str">
        <f t="shared" si="4"/>
        <v/>
      </c>
      <c r="X37" s="108" t="str">
        <f t="shared" si="5"/>
        <v/>
      </c>
    </row>
    <row r="38" spans="2:24" ht="18" customHeight="1">
      <c r="B38" s="109"/>
      <c r="C38" s="94"/>
      <c r="D38" s="112"/>
      <c r="E38" s="100"/>
      <c r="F38" s="100"/>
      <c r="G38" s="101"/>
      <c r="H38" s="112"/>
      <c r="I38" s="112"/>
      <c r="J38" s="112"/>
      <c r="K38" s="94"/>
      <c r="L38" s="112"/>
      <c r="M38" s="118"/>
      <c r="N38" s="112"/>
      <c r="O38" s="69" t="str">
        <f>IF(O37="","",VLOOKUP(O37,LISTAS!$F$5:$G$204,2,0))</f>
        <v>LICEU JARDIM</v>
      </c>
      <c r="P38" s="152"/>
      <c r="Q38" s="43"/>
      <c r="S38" s="105"/>
      <c r="T38" s="106"/>
      <c r="U38" s="107"/>
      <c r="V38" s="107"/>
      <c r="W38" s="108"/>
      <c r="X38" s="108"/>
    </row>
    <row r="39" spans="2:24" ht="18" customHeight="1">
      <c r="B39" s="109">
        <v>3</v>
      </c>
      <c r="C39" s="57"/>
      <c r="D39" s="151">
        <v>0</v>
      </c>
      <c r="E39" s="100">
        <f>IF(D39&lt;&gt;"",D39,"")</f>
        <v>0</v>
      </c>
      <c r="F39" s="100" t="str">
        <f>IF(D39&lt;&gt;"",IF(C39="","",C39),"")</f>
        <v/>
      </c>
      <c r="G39" s="101">
        <f>IF(E39&lt;&gt;"",IF(E41&lt;&gt;"",SMALL(E39:F41,1),""),"")</f>
        <v>0</v>
      </c>
      <c r="H39" s="100"/>
      <c r="I39" s="100"/>
      <c r="J39" s="100"/>
      <c r="K39" s="101"/>
      <c r="L39" s="112"/>
      <c r="M39" s="118"/>
      <c r="N39" s="112"/>
      <c r="O39" s="94"/>
      <c r="P39" s="117"/>
      <c r="Q39" s="43"/>
      <c r="S39" s="105"/>
      <c r="T39" s="106"/>
      <c r="U39" s="107"/>
      <c r="V39" s="107" t="str">
        <f>IF(U39="","",VLOOKUP(U39,LISTAS!$F$5:$G$204,2,0))</f>
        <v/>
      </c>
      <c r="W39" s="108" t="str">
        <f t="shared" si="1"/>
        <v/>
      </c>
      <c r="X39" s="108" t="str">
        <f t="shared" ref="X39:X67" si="6">IF(S39="","",IF($V$5="NÃO","",IF(S39=1,400,IF(S39=2,340,IF(S39=3,300,IF(S39=4,280,IF(S39=5,270,IF(S39=6,260,IF(S39=7,250,IF(S39=8,240,IF(S39=9,200,IF(S39=10,200,IF(S39=11,200,IF(S39=12,200,IF(S39=13,200,IF(S39=14,200,IF(S39=15,200,IF(S39=16,200,IF(S39&gt;16,"","")))))))))))))))))))</f>
        <v/>
      </c>
    </row>
    <row r="40" spans="2:24" ht="18" customHeight="1">
      <c r="B40" s="109"/>
      <c r="C40" s="69" t="str">
        <f>IF(C39="","",VLOOKUP(C39,LISTAS!$F$5:$G$204,2,0))</f>
        <v/>
      </c>
      <c r="D40" s="152"/>
      <c r="E40" s="100"/>
      <c r="F40" s="100"/>
      <c r="G40" s="101"/>
      <c r="H40" s="100"/>
      <c r="I40" s="100"/>
      <c r="J40" s="100"/>
      <c r="K40" s="101"/>
      <c r="L40" s="112"/>
      <c r="M40" s="118"/>
      <c r="N40" s="112"/>
      <c r="O40" s="94"/>
      <c r="P40" s="117"/>
      <c r="Q40" s="43"/>
      <c r="S40" s="105"/>
      <c r="T40" s="106"/>
      <c r="U40" s="107"/>
      <c r="V40" s="107"/>
      <c r="W40" s="108"/>
      <c r="X40" s="108"/>
    </row>
    <row r="41" spans="2:24" ht="18" customHeight="1">
      <c r="B41" s="109">
        <v>14</v>
      </c>
      <c r="C41" s="57"/>
      <c r="D41" s="151">
        <v>0</v>
      </c>
      <c r="E41" s="110">
        <f>IF(D41&lt;&gt;"",D41,"")</f>
        <v>0</v>
      </c>
      <c r="F41" s="100" t="str">
        <f>IF(D41&lt;&gt;"",IF(C41="","",C41),"")</f>
        <v/>
      </c>
      <c r="G41" s="101" t="str">
        <f>VLOOKUP(G39,E39:F41,2,0)</f>
        <v/>
      </c>
      <c r="H41" s="100"/>
      <c r="I41" s="100"/>
      <c r="J41" s="100"/>
      <c r="K41" s="101"/>
      <c r="L41" s="112"/>
      <c r="M41" s="118"/>
      <c r="N41" s="112"/>
      <c r="O41" s="94"/>
      <c r="P41" s="117"/>
      <c r="Q41" s="43"/>
      <c r="S41" s="105"/>
      <c r="T41" s="106"/>
      <c r="U41" s="107"/>
      <c r="V41" s="107" t="str">
        <f>IF(U41="","",VLOOKUP(U41,LISTAS!$F$5:$G$204,2,0))</f>
        <v/>
      </c>
      <c r="W41" s="108" t="str">
        <f t="shared" si="1"/>
        <v/>
      </c>
      <c r="X41" s="108" t="str">
        <f t="shared" si="6"/>
        <v/>
      </c>
    </row>
    <row r="42" spans="2:24" ht="18" customHeight="1">
      <c r="B42" s="109"/>
      <c r="C42" s="69" t="str">
        <f>IF(C41="","",VLOOKUP(C41,LISTAS!$F$5:$G$204,2,0))</f>
        <v/>
      </c>
      <c r="D42" s="152"/>
      <c r="E42" s="100"/>
      <c r="F42" s="124"/>
      <c r="G42" s="101"/>
      <c r="H42" s="100"/>
      <c r="I42" s="100"/>
      <c r="J42" s="100"/>
      <c r="K42" s="101"/>
      <c r="L42" s="112"/>
      <c r="M42" s="118"/>
      <c r="N42" s="112"/>
      <c r="O42" s="94"/>
      <c r="P42" s="117"/>
      <c r="Q42" s="43"/>
      <c r="S42" s="105"/>
      <c r="T42" s="106"/>
      <c r="U42" s="107"/>
      <c r="V42" s="107"/>
      <c r="W42" s="108"/>
      <c r="X42" s="108"/>
    </row>
    <row r="43" spans="2:24" ht="18" customHeight="1">
      <c r="B43" s="109"/>
      <c r="C43" s="94"/>
      <c r="D43" s="112"/>
      <c r="E43" s="112"/>
      <c r="F43" s="116"/>
      <c r="G43" s="57" t="str">
        <f>IF(D39&lt;&gt;"",IF(D41&lt;&gt;"",IF(D39=D41,"",IF(D39&gt;D41,C39,C41)),""),"")</f>
        <v/>
      </c>
      <c r="H43" s="151">
        <v>1</v>
      </c>
      <c r="I43" s="100">
        <f>IF(H43&lt;&gt;"",H43,"")</f>
        <v>1</v>
      </c>
      <c r="J43" s="100" t="str">
        <f>IF(H43&lt;&gt;"",IF(G43="","",G43),"")</f>
        <v/>
      </c>
      <c r="K43" s="101">
        <f>IF(I43&lt;&gt;"",IF(I45&lt;&gt;"",SMALL(I43:J45,1),""),"")</f>
        <v>0</v>
      </c>
      <c r="L43" s="100"/>
      <c r="M43" s="118"/>
      <c r="N43" s="112"/>
      <c r="O43" s="94"/>
      <c r="P43" s="117"/>
      <c r="R43" s="40"/>
      <c r="S43" s="105"/>
      <c r="T43" s="106"/>
      <c r="U43" s="107"/>
      <c r="V43" s="107" t="str">
        <f>IF(U43="","",VLOOKUP(U43,LISTAS!$F$5:$G$204,2,0))</f>
        <v/>
      </c>
      <c r="W43" s="108" t="str">
        <f t="shared" si="1"/>
        <v/>
      </c>
      <c r="X43" s="108" t="str">
        <f t="shared" si="6"/>
        <v/>
      </c>
    </row>
    <row r="44" spans="2:24" ht="18" customHeight="1">
      <c r="B44" s="109"/>
      <c r="C44" s="94"/>
      <c r="D44" s="112"/>
      <c r="E44" s="112"/>
      <c r="F44" s="116"/>
      <c r="G44" s="69" t="str">
        <f>IF(G43="","",VLOOKUP(G43,LISTAS!$F$5:$G$204,2,0))</f>
        <v/>
      </c>
      <c r="H44" s="152"/>
      <c r="I44" s="100"/>
      <c r="J44" s="100"/>
      <c r="K44" s="101"/>
      <c r="L44" s="100"/>
      <c r="M44" s="118"/>
      <c r="N44" s="112"/>
      <c r="O44" s="94"/>
      <c r="P44" s="117"/>
      <c r="R44" s="40"/>
      <c r="S44" s="105"/>
      <c r="T44" s="106"/>
      <c r="U44" s="107"/>
      <c r="V44" s="107"/>
      <c r="W44" s="108"/>
      <c r="X44" s="108"/>
    </row>
    <row r="45" spans="2:24" ht="18" customHeight="1">
      <c r="B45" s="109"/>
      <c r="C45" s="94"/>
      <c r="D45" s="112"/>
      <c r="E45" s="118"/>
      <c r="F45" s="119"/>
      <c r="G45" s="57" t="str">
        <f>IF(D47&lt;&gt;"",IF(D49&lt;&gt;"",IF(D47=D49,"",IF(D47&gt;D49,C47,C49)),""),"")</f>
        <v/>
      </c>
      <c r="H45" s="151">
        <v>0</v>
      </c>
      <c r="I45" s="110">
        <f>IF(H45&lt;&gt;"",H45,"")</f>
        <v>0</v>
      </c>
      <c r="J45" s="100" t="str">
        <f>IF(H45&lt;&gt;"",IF(G45="","",G45),"")</f>
        <v/>
      </c>
      <c r="K45" s="101" t="str">
        <f>VLOOKUP(K43,I43:J45,2,0)</f>
        <v/>
      </c>
      <c r="L45" s="100"/>
      <c r="M45" s="118"/>
      <c r="N45" s="112"/>
      <c r="O45" s="94"/>
      <c r="P45" s="117"/>
      <c r="S45" s="105"/>
      <c r="T45" s="106"/>
      <c r="U45" s="107"/>
      <c r="V45" s="107" t="str">
        <f>IF(U45="","",VLOOKUP(U45,LISTAS!$F$5:$G$204,2,0))</f>
        <v/>
      </c>
      <c r="W45" s="108" t="str">
        <f t="shared" si="1"/>
        <v/>
      </c>
      <c r="X45" s="108" t="str">
        <f t="shared" si="6"/>
        <v/>
      </c>
    </row>
    <row r="46" spans="2:24" ht="18" customHeight="1">
      <c r="B46" s="109"/>
      <c r="C46" s="94"/>
      <c r="D46" s="112"/>
      <c r="E46" s="118"/>
      <c r="F46" s="112"/>
      <c r="G46" s="69" t="str">
        <f>IF(G45="","",VLOOKUP(G45,LISTAS!$F$5:$G$204,2,0))</f>
        <v/>
      </c>
      <c r="H46" s="152"/>
      <c r="I46" s="120"/>
      <c r="J46" s="100"/>
      <c r="K46" s="101"/>
      <c r="L46" s="100"/>
      <c r="M46" s="118"/>
      <c r="N46" s="112"/>
      <c r="O46" s="94"/>
      <c r="P46" s="117"/>
      <c r="S46" s="105"/>
      <c r="T46" s="106"/>
      <c r="U46" s="107"/>
      <c r="V46" s="107"/>
      <c r="W46" s="108"/>
      <c r="X46" s="108"/>
    </row>
    <row r="47" spans="2:24" ht="18" customHeight="1">
      <c r="B47" s="109">
        <v>5</v>
      </c>
      <c r="C47" s="57"/>
      <c r="D47" s="151">
        <v>0</v>
      </c>
      <c r="E47" s="121">
        <f>IF(D47&lt;&gt;"",D47,"")</f>
        <v>0</v>
      </c>
      <c r="F47" s="100" t="str">
        <f>IF(D47&lt;&gt;"",IF(C47="","",C47),"")</f>
        <v/>
      </c>
      <c r="G47" s="101">
        <f>IF(E47&lt;&gt;"",IF(E49&lt;&gt;"",SMALL(E47:F49,1),""),"")</f>
        <v>0</v>
      </c>
      <c r="H47" s="112"/>
      <c r="I47" s="118"/>
      <c r="J47" s="112"/>
      <c r="K47" s="94"/>
      <c r="L47" s="112"/>
      <c r="M47" s="118"/>
      <c r="N47" s="112"/>
      <c r="O47" s="94"/>
      <c r="P47" s="117"/>
      <c r="S47" s="105"/>
      <c r="T47" s="106"/>
      <c r="U47" s="107"/>
      <c r="V47" s="107" t="str">
        <f>IF(U47="","",VLOOKUP(U47,LISTAS!$F$5:$G$204,2,0))</f>
        <v/>
      </c>
      <c r="W47" s="108" t="str">
        <f t="shared" si="1"/>
        <v/>
      </c>
      <c r="X47" s="108" t="str">
        <f t="shared" si="6"/>
        <v/>
      </c>
    </row>
    <row r="48" spans="2:24" ht="18" customHeight="1">
      <c r="B48" s="109"/>
      <c r="C48" s="69" t="str">
        <f>IF(C47="","",VLOOKUP(C47,LISTAS!$F$5:$G$204,2,0))</f>
        <v/>
      </c>
      <c r="D48" s="152"/>
      <c r="E48" s="122"/>
      <c r="F48" s="100"/>
      <c r="G48" s="101"/>
      <c r="H48" s="112"/>
      <c r="I48" s="118"/>
      <c r="J48" s="112"/>
      <c r="K48" s="94"/>
      <c r="L48" s="112"/>
      <c r="M48" s="118"/>
      <c r="N48" s="112"/>
      <c r="O48" s="94"/>
      <c r="P48" s="117"/>
      <c r="S48" s="105"/>
      <c r="T48" s="106"/>
      <c r="U48" s="107"/>
      <c r="V48" s="107"/>
      <c r="W48" s="108"/>
      <c r="X48" s="108"/>
    </row>
    <row r="49" spans="2:24" ht="18" customHeight="1">
      <c r="B49" s="109">
        <v>12</v>
      </c>
      <c r="C49" s="57"/>
      <c r="D49" s="151">
        <v>0</v>
      </c>
      <c r="E49" s="122">
        <f>IF(D49&lt;&gt;"",D49,"")</f>
        <v>0</v>
      </c>
      <c r="F49" s="100" t="str">
        <f>IF(D49&lt;&gt;"",IF(C49="","",C49),"")</f>
        <v/>
      </c>
      <c r="G49" s="101" t="str">
        <f>VLOOKUP(G47,E47:F49,2,0)</f>
        <v/>
      </c>
      <c r="H49" s="112"/>
      <c r="I49" s="118"/>
      <c r="J49" s="112"/>
      <c r="K49" s="94"/>
      <c r="L49" s="112"/>
      <c r="M49" s="118"/>
      <c r="N49" s="112"/>
      <c r="O49" s="94"/>
      <c r="P49" s="117"/>
      <c r="S49" s="105"/>
      <c r="T49" s="106"/>
      <c r="U49" s="107"/>
      <c r="V49" s="107" t="str">
        <f>IF(U49="","",VLOOKUP(U49,LISTAS!$F$5:$G$204,2,0))</f>
        <v/>
      </c>
      <c r="W49" s="108" t="str">
        <f t="shared" si="1"/>
        <v/>
      </c>
      <c r="X49" s="108" t="str">
        <f t="shared" si="6"/>
        <v/>
      </c>
    </row>
    <row r="50" spans="2:24" ht="18" customHeight="1">
      <c r="B50" s="109"/>
      <c r="C50" s="69" t="str">
        <f>IF(C49="","",VLOOKUP(C49,LISTAS!$F$5:$G$204,2,0))</f>
        <v/>
      </c>
      <c r="D50" s="152"/>
      <c r="E50" s="100"/>
      <c r="F50" s="100"/>
      <c r="G50" s="101"/>
      <c r="H50" s="112"/>
      <c r="I50" s="118"/>
      <c r="J50" s="112"/>
      <c r="K50" s="94"/>
      <c r="L50" s="112"/>
      <c r="M50" s="118"/>
      <c r="N50" s="112"/>
      <c r="O50" s="94"/>
      <c r="P50" s="117"/>
      <c r="S50" s="105"/>
      <c r="T50" s="106"/>
      <c r="U50" s="107"/>
      <c r="V50" s="107"/>
      <c r="W50" s="108"/>
      <c r="X50" s="108"/>
    </row>
    <row r="51" spans="2:24" ht="18" customHeight="1">
      <c r="B51" s="109"/>
      <c r="C51" s="94"/>
      <c r="D51" s="112"/>
      <c r="E51" s="112"/>
      <c r="F51" s="112"/>
      <c r="G51" s="94"/>
      <c r="H51" s="112"/>
      <c r="I51" s="118"/>
      <c r="J51" s="112"/>
      <c r="K51" s="57" t="str">
        <f>IF(H43&lt;&gt;"",IF(H45&lt;&gt;"",IF(H43=H45,"",IF(H43&gt;H45,G43,G45)),""),"")</f>
        <v/>
      </c>
      <c r="L51" s="151">
        <v>0</v>
      </c>
      <c r="M51" s="121">
        <f>IF(L51&lt;&gt;"",L51,"")</f>
        <v>0</v>
      </c>
      <c r="N51" s="100" t="str">
        <f>IF(L51&lt;&gt;"",IF(K51="","",K51),"")</f>
        <v/>
      </c>
      <c r="O51" s="101">
        <f>IF(M51&lt;&gt;"",IF(M53&lt;&gt;"",SMALL(M51:N53,1),""),"")</f>
        <v>0</v>
      </c>
      <c r="P51" s="117"/>
      <c r="S51" s="105"/>
      <c r="T51" s="106"/>
      <c r="U51" s="107"/>
      <c r="V51" s="107" t="str">
        <f>IF(U51="","",VLOOKUP(U51,LISTAS!$F$5:$G$204,2,0))</f>
        <v/>
      </c>
      <c r="W51" s="108" t="str">
        <f t="shared" si="1"/>
        <v/>
      </c>
      <c r="X51" s="108" t="str">
        <f t="shared" si="6"/>
        <v/>
      </c>
    </row>
    <row r="52" spans="2:24" ht="18" customHeight="1">
      <c r="B52" s="109"/>
      <c r="C52" s="94"/>
      <c r="D52" s="112"/>
      <c r="E52" s="112"/>
      <c r="F52" s="112"/>
      <c r="G52" s="94"/>
      <c r="H52" s="112"/>
      <c r="I52" s="118"/>
      <c r="J52" s="112"/>
      <c r="K52" s="69" t="str">
        <f>IF(K51="","",VLOOKUP(K51,LISTAS!$F$5:$G$204,2,0))</f>
        <v/>
      </c>
      <c r="L52" s="152"/>
      <c r="M52" s="122"/>
      <c r="N52" s="100"/>
      <c r="O52" s="101"/>
      <c r="P52" s="117"/>
      <c r="S52" s="105"/>
      <c r="T52" s="106"/>
      <c r="U52" s="107"/>
      <c r="V52" s="107"/>
      <c r="W52" s="108"/>
      <c r="X52" s="108"/>
    </row>
    <row r="53" spans="2:24" ht="18" customHeight="1">
      <c r="B53" s="109"/>
      <c r="C53" s="94"/>
      <c r="D53" s="112"/>
      <c r="E53" s="112"/>
      <c r="F53" s="112"/>
      <c r="G53" s="94"/>
      <c r="H53" s="112"/>
      <c r="I53" s="118"/>
      <c r="J53" s="119"/>
      <c r="K53" s="57" t="str">
        <f>IF(H59&lt;&gt;"",IF(H61&lt;&gt;"",IF(H59=H61,"",IF(H59&gt;H61,G59,G61)),""),"")</f>
        <v>LORENA, ISADORA, VALENTINA, ESTHER</v>
      </c>
      <c r="L53" s="151">
        <v>1</v>
      </c>
      <c r="M53" s="122">
        <f>IF(L53&lt;&gt;"",L53,"")</f>
        <v>1</v>
      </c>
      <c r="N53" s="100" t="str">
        <f>IF(L53&lt;&gt;"",IF(K53="","",K53),"")</f>
        <v>LORENA, ISADORA, VALENTINA, ESTHER</v>
      </c>
      <c r="O53" s="101" t="str">
        <f>VLOOKUP(O51,M51:N53,2,0)</f>
        <v/>
      </c>
      <c r="P53" s="117"/>
      <c r="S53" s="105"/>
      <c r="T53" s="106"/>
      <c r="U53" s="107"/>
      <c r="V53" s="107" t="str">
        <f>IF(U53="","",VLOOKUP(U53,LISTAS!$F$5:$G$204,2,0))</f>
        <v/>
      </c>
      <c r="W53" s="108" t="str">
        <f t="shared" si="1"/>
        <v/>
      </c>
      <c r="X53" s="108" t="str">
        <f t="shared" si="6"/>
        <v/>
      </c>
    </row>
    <row r="54" spans="2:24" ht="18" customHeight="1">
      <c r="B54" s="109"/>
      <c r="C54" s="94"/>
      <c r="D54" s="112"/>
      <c r="E54" s="112"/>
      <c r="F54" s="112"/>
      <c r="G54" s="94"/>
      <c r="H54" s="112"/>
      <c r="I54" s="118"/>
      <c r="J54" s="112"/>
      <c r="K54" s="69" t="str">
        <f>IF(K53="","",VLOOKUP(K53,LISTAS!$F$5:$G$204,2,0))</f>
        <v>LICEU JARDIM</v>
      </c>
      <c r="L54" s="152"/>
      <c r="M54" s="100"/>
      <c r="N54" s="100"/>
      <c r="O54" s="101"/>
      <c r="P54" s="117"/>
      <c r="S54" s="105"/>
      <c r="T54" s="106"/>
      <c r="U54" s="107"/>
      <c r="V54" s="107"/>
      <c r="W54" s="108"/>
      <c r="X54" s="108"/>
    </row>
    <row r="55" spans="2:24" ht="18" customHeight="1">
      <c r="B55" s="109">
        <v>8</v>
      </c>
      <c r="C55" s="57"/>
      <c r="D55" s="151">
        <v>0</v>
      </c>
      <c r="E55" s="100" t="s">
        <v>10</v>
      </c>
      <c r="F55" s="100" t="str">
        <f>IF(D55&lt;&gt;"",IF(C55="","",C55),"")</f>
        <v/>
      </c>
      <c r="G55" s="101">
        <f>IF(E55&lt;&gt;"",IF(E57&lt;&gt;"",SMALL(E55:F57,1),""),"")</f>
        <v>0</v>
      </c>
      <c r="H55" s="100"/>
      <c r="I55" s="120"/>
      <c r="J55" s="100"/>
      <c r="K55" s="101"/>
      <c r="L55" s="112"/>
      <c r="M55" s="100"/>
      <c r="N55" s="100"/>
      <c r="O55" s="101"/>
      <c r="P55" s="117"/>
      <c r="S55" s="105"/>
      <c r="T55" s="106"/>
      <c r="U55" s="107"/>
      <c r="V55" s="107" t="str">
        <f>IF(U55="","",VLOOKUP(U55,LISTAS!$F$5:$G$204,2,0))</f>
        <v/>
      </c>
      <c r="W55" s="108" t="str">
        <f t="shared" si="1"/>
        <v/>
      </c>
      <c r="X55" s="108" t="str">
        <f t="shared" si="6"/>
        <v/>
      </c>
    </row>
    <row r="56" spans="2:24" ht="18" customHeight="1">
      <c r="B56" s="109"/>
      <c r="C56" s="69" t="str">
        <f>IF(C55="","",VLOOKUP(C55,LISTAS!$F$5:$G$204,2,0))</f>
        <v/>
      </c>
      <c r="D56" s="152"/>
      <c r="E56" s="100"/>
      <c r="F56" s="100"/>
      <c r="G56" s="101"/>
      <c r="H56" s="100"/>
      <c r="I56" s="120"/>
      <c r="J56" s="100"/>
      <c r="K56" s="101"/>
      <c r="L56" s="112"/>
      <c r="M56" s="112"/>
      <c r="N56" s="112"/>
      <c r="O56" s="94"/>
      <c r="P56" s="117"/>
      <c r="S56" s="105"/>
      <c r="T56" s="106"/>
      <c r="U56" s="107"/>
      <c r="V56" s="107"/>
      <c r="W56" s="108"/>
      <c r="X56" s="108"/>
    </row>
    <row r="57" spans="2:24" ht="18" customHeight="1">
      <c r="B57" s="109">
        <v>10</v>
      </c>
      <c r="C57" s="57"/>
      <c r="D57" s="151">
        <v>0</v>
      </c>
      <c r="E57" s="110">
        <f>IF(D57&lt;&gt;"",D57,"")</f>
        <v>0</v>
      </c>
      <c r="F57" s="100" t="str">
        <f>IF(D57&lt;&gt;"",IF(C57="","",C57),"")</f>
        <v/>
      </c>
      <c r="G57" s="101" t="str">
        <f>VLOOKUP(G55,E55:F57,2,0)</f>
        <v/>
      </c>
      <c r="H57" s="100"/>
      <c r="I57" s="120"/>
      <c r="J57" s="100"/>
      <c r="K57" s="101"/>
      <c r="L57" s="112"/>
      <c r="M57" s="112"/>
      <c r="N57" s="112"/>
      <c r="O57" s="94"/>
      <c r="P57" s="117"/>
      <c r="S57" s="105"/>
      <c r="T57" s="106"/>
      <c r="U57" s="107"/>
      <c r="V57" s="107" t="str">
        <f>IF(U57="","",VLOOKUP(U57,LISTAS!$F$5:$G$204,2,0))</f>
        <v/>
      </c>
      <c r="W57" s="108" t="str">
        <f t="shared" si="1"/>
        <v/>
      </c>
      <c r="X57" s="108" t="str">
        <f t="shared" si="6"/>
        <v/>
      </c>
    </row>
    <row r="58" spans="2:24" ht="18" customHeight="1">
      <c r="B58" s="109"/>
      <c r="C58" s="69" t="str">
        <f>IF(C57="","",VLOOKUP(C57,LISTAS!$F$5:$G$204,2,0))</f>
        <v/>
      </c>
      <c r="D58" s="152"/>
      <c r="E58" s="112"/>
      <c r="F58" s="113"/>
      <c r="G58" s="94"/>
      <c r="H58" s="112"/>
      <c r="I58" s="118"/>
      <c r="J58" s="112"/>
      <c r="K58" s="94"/>
      <c r="L58" s="112"/>
      <c r="M58" s="112"/>
      <c r="N58" s="112"/>
      <c r="O58" s="94"/>
      <c r="P58" s="117"/>
      <c r="S58" s="105"/>
      <c r="T58" s="106"/>
      <c r="U58" s="107"/>
      <c r="V58" s="107"/>
      <c r="W58" s="108"/>
      <c r="X58" s="108"/>
    </row>
    <row r="59" spans="2:24" ht="18" customHeight="1">
      <c r="B59" s="109"/>
      <c r="C59" s="94"/>
      <c r="D59" s="112"/>
      <c r="E59" s="112"/>
      <c r="F59" s="116"/>
      <c r="G59" s="57" t="str">
        <f>IF(D55&lt;&gt;"",IF(D57&lt;&gt;"",IF(D55=D57,"",IF(D55&gt;D57,C55,C57)),""),"")</f>
        <v/>
      </c>
      <c r="H59" s="151">
        <v>0</v>
      </c>
      <c r="I59" s="121">
        <f>IF(H59&lt;&gt;"",H59,"")</f>
        <v>0</v>
      </c>
      <c r="J59" s="100" t="str">
        <f>IF(H59&lt;&gt;"",IF(G59="","",G59),"")</f>
        <v/>
      </c>
      <c r="K59" s="101">
        <f>IF(I59&lt;&gt;"",IF(I61&lt;&gt;"",SMALL(I59:J61,1),""),"")</f>
        <v>0</v>
      </c>
      <c r="L59" s="112"/>
      <c r="M59" s="112"/>
      <c r="N59" s="112"/>
      <c r="O59" s="94"/>
      <c r="P59" s="117"/>
      <c r="S59" s="105"/>
      <c r="T59" s="106"/>
      <c r="U59" s="107"/>
      <c r="V59" s="107" t="str">
        <f>IF(U59="","",VLOOKUP(U59,LISTAS!$F$5:$G$204,2,0))</f>
        <v/>
      </c>
      <c r="W59" s="108" t="str">
        <f t="shared" si="1"/>
        <v/>
      </c>
      <c r="X59" s="108" t="str">
        <f t="shared" si="6"/>
        <v/>
      </c>
    </row>
    <row r="60" spans="2:24" ht="18" customHeight="1">
      <c r="B60" s="109"/>
      <c r="C60" s="94"/>
      <c r="D60" s="112"/>
      <c r="E60" s="112"/>
      <c r="F60" s="116"/>
      <c r="G60" s="69" t="str">
        <f>IF(G59="","",VLOOKUP(G59,LISTAS!$F$5:$G$204,2,0))</f>
        <v/>
      </c>
      <c r="H60" s="152"/>
      <c r="I60" s="122"/>
      <c r="J60" s="100"/>
      <c r="K60" s="101"/>
      <c r="L60" s="112"/>
      <c r="M60" s="112"/>
      <c r="N60" s="112"/>
      <c r="O60" s="94"/>
      <c r="P60" s="117"/>
      <c r="S60" s="105"/>
      <c r="T60" s="106"/>
      <c r="U60" s="107"/>
      <c r="V60" s="107"/>
      <c r="W60" s="108"/>
      <c r="X60" s="108"/>
    </row>
    <row r="61" spans="2:24" ht="18" customHeight="1">
      <c r="B61" s="109"/>
      <c r="C61" s="94"/>
      <c r="D61" s="112"/>
      <c r="E61" s="118"/>
      <c r="F61" s="119"/>
      <c r="G61" s="57" t="str">
        <f>IF(D63&lt;&gt;"",IF(D65&lt;&gt;"",IF(D63=D65,"",IF(D63&gt;D65,C63,C65)),""),"")</f>
        <v>LORENA, ISADORA, VALENTINA, ESTHER</v>
      </c>
      <c r="H61" s="151">
        <v>1</v>
      </c>
      <c r="I61" s="122">
        <f>IF(H61&lt;&gt;"",H61,"")</f>
        <v>1</v>
      </c>
      <c r="J61" s="100" t="str">
        <f>IF(H61&lt;&gt;"",IF(G61="","",G61),"")</f>
        <v>LORENA, ISADORA, VALENTINA, ESTHER</v>
      </c>
      <c r="K61" s="101" t="str">
        <f>VLOOKUP(K59,I59:J61,2,0)</f>
        <v/>
      </c>
      <c r="L61" s="112"/>
      <c r="M61" s="112"/>
      <c r="N61" s="112"/>
      <c r="O61" s="94"/>
      <c r="P61" s="117"/>
      <c r="S61" s="105"/>
      <c r="T61" s="106"/>
      <c r="U61" s="107"/>
      <c r="V61" s="107" t="str">
        <f>IF(U61="","",VLOOKUP(U61,LISTAS!$F$5:$G$204,2,0))</f>
        <v/>
      </c>
      <c r="W61" s="108" t="str">
        <f t="shared" si="1"/>
        <v/>
      </c>
      <c r="X61" s="108" t="str">
        <f t="shared" si="6"/>
        <v/>
      </c>
    </row>
    <row r="62" spans="2:24" ht="18" customHeight="1">
      <c r="B62" s="109"/>
      <c r="C62" s="94"/>
      <c r="D62" s="112"/>
      <c r="E62" s="118"/>
      <c r="F62" s="112"/>
      <c r="G62" s="69" t="str">
        <f>IF(G61="","",VLOOKUP(G61,LISTAS!$F$5:$G$204,2,0))</f>
        <v>LICEU JARDIM</v>
      </c>
      <c r="H62" s="152"/>
      <c r="I62" s="100"/>
      <c r="J62" s="100"/>
      <c r="K62" s="101"/>
      <c r="L62" s="112"/>
      <c r="M62" s="112"/>
      <c r="N62" s="112"/>
      <c r="O62" s="94"/>
      <c r="P62" s="117"/>
      <c r="S62" s="105"/>
      <c r="T62" s="106"/>
      <c r="U62" s="107"/>
      <c r="V62" s="107"/>
      <c r="W62" s="108"/>
      <c r="X62" s="108"/>
    </row>
    <row r="63" spans="2:24" ht="18" customHeight="1">
      <c r="B63" s="109">
        <v>2</v>
      </c>
      <c r="C63" s="57" t="s">
        <v>11</v>
      </c>
      <c r="D63" s="151">
        <v>1</v>
      </c>
      <c r="E63" s="121">
        <f>IF(D63&lt;&gt;"",D63,"")</f>
        <v>1</v>
      </c>
      <c r="F63" s="100" t="str">
        <f>IF(D63&lt;&gt;"",IF(C63="","",C63),"")</f>
        <v>LORENA, ISADORA, VALENTINA, ESTHER</v>
      </c>
      <c r="G63" s="101">
        <f>IF(E63&lt;&gt;"",IF(E65&lt;&gt;"",SMALL(E63:F65,1),""),"")</f>
        <v>0</v>
      </c>
      <c r="H63" s="100"/>
      <c r="I63" s="100"/>
      <c r="J63" s="100"/>
      <c r="K63" s="101"/>
      <c r="L63" s="112"/>
      <c r="M63" s="112"/>
      <c r="N63" s="112"/>
      <c r="O63" s="94"/>
      <c r="P63" s="117"/>
      <c r="S63" s="105"/>
      <c r="T63" s="106"/>
      <c r="U63" s="107"/>
      <c r="V63" s="107" t="str">
        <f>IF(U63="","",VLOOKUP(U63,LISTAS!$F$5:$G$204,2,0))</f>
        <v/>
      </c>
      <c r="W63" s="108" t="str">
        <f t="shared" si="1"/>
        <v/>
      </c>
      <c r="X63" s="108" t="str">
        <f t="shared" si="6"/>
        <v/>
      </c>
    </row>
    <row r="64" spans="2:24" ht="18" customHeight="1">
      <c r="B64" s="109"/>
      <c r="C64" s="69" t="str">
        <f>IF(C63="","",VLOOKUP(C63,LISTAS!$F$5:$G$204,2,0))</f>
        <v>LICEU JARDIM</v>
      </c>
      <c r="D64" s="152"/>
      <c r="E64" s="122"/>
      <c r="F64" s="100"/>
      <c r="G64" s="101"/>
      <c r="H64" s="100"/>
      <c r="I64" s="100"/>
      <c r="J64" s="100"/>
      <c r="K64" s="101"/>
      <c r="L64" s="112"/>
      <c r="M64" s="112"/>
      <c r="N64" s="112"/>
      <c r="O64" s="94"/>
      <c r="P64" s="117"/>
      <c r="S64" s="105"/>
      <c r="T64" s="106"/>
      <c r="U64" s="107"/>
      <c r="V64" s="107"/>
      <c r="W64" s="108"/>
      <c r="X64" s="108"/>
    </row>
    <row r="65" spans="2:24" ht="18" customHeight="1">
      <c r="B65" s="109">
        <v>15</v>
      </c>
      <c r="C65" s="57"/>
      <c r="D65" s="151">
        <v>0</v>
      </c>
      <c r="E65" s="122">
        <f>IF(D65&lt;&gt;"",D65,"")</f>
        <v>0</v>
      </c>
      <c r="F65" s="100" t="str">
        <f>IF(D65&lt;&gt;"",IF(C65="","",C65),"")</f>
        <v/>
      </c>
      <c r="G65" s="101" t="str">
        <f>VLOOKUP(G63,E63:F65,2,0)</f>
        <v/>
      </c>
      <c r="H65" s="100"/>
      <c r="I65" s="100"/>
      <c r="J65" s="100"/>
      <c r="K65" s="94"/>
      <c r="L65" s="112"/>
      <c r="M65" s="112"/>
      <c r="N65" s="112"/>
      <c r="O65" s="94"/>
      <c r="P65" s="117"/>
      <c r="S65" s="105"/>
      <c r="T65" s="106"/>
      <c r="U65" s="107"/>
      <c r="V65" s="107" t="str">
        <f>IF(U65="","",VLOOKUP(U65,LISTAS!$F$5:$G$204,2,0))</f>
        <v/>
      </c>
      <c r="W65" s="108" t="str">
        <f t="shared" si="1"/>
        <v/>
      </c>
      <c r="X65" s="108" t="str">
        <f t="shared" si="6"/>
        <v/>
      </c>
    </row>
    <row r="66" spans="2:24" ht="18" customHeight="1">
      <c r="B66" s="109"/>
      <c r="C66" s="69" t="str">
        <f>IF(C65="","",VLOOKUP(C65,LISTAS!$F$5:$G$204,2,0))</f>
        <v/>
      </c>
      <c r="D66" s="152"/>
      <c r="E66" s="100"/>
      <c r="F66" s="100"/>
      <c r="G66" s="101"/>
      <c r="H66" s="100"/>
      <c r="I66" s="100"/>
      <c r="J66" s="100"/>
      <c r="K66" s="94"/>
      <c r="L66" s="112"/>
      <c r="M66" s="112"/>
      <c r="N66" s="112"/>
      <c r="O66" s="94"/>
      <c r="P66" s="117"/>
      <c r="S66" s="105"/>
      <c r="T66" s="106"/>
      <c r="U66" s="107"/>
      <c r="V66" s="107"/>
      <c r="W66" s="108"/>
      <c r="X66" s="108"/>
    </row>
    <row r="67" spans="2:24" ht="18" customHeight="1">
      <c r="B67" s="125"/>
      <c r="C67" s="126"/>
      <c r="D67" s="127"/>
      <c r="E67" s="128"/>
      <c r="F67" s="128"/>
      <c r="G67" s="129"/>
      <c r="H67" s="128"/>
      <c r="I67" s="128"/>
      <c r="J67" s="128"/>
      <c r="K67" s="126"/>
      <c r="L67" s="127"/>
      <c r="M67" s="127"/>
      <c r="N67" s="127"/>
      <c r="O67" s="126"/>
      <c r="P67" s="130"/>
      <c r="S67" s="105"/>
      <c r="T67" s="106"/>
      <c r="U67" s="107"/>
      <c r="V67" s="107" t="str">
        <f>IF(U67="","",VLOOKUP(U67,LISTAS!$F$5:$G$204,2,0))</f>
        <v/>
      </c>
      <c r="W67" s="108" t="str">
        <f t="shared" si="1"/>
        <v/>
      </c>
      <c r="X67" s="108" t="str">
        <f t="shared" si="6"/>
        <v/>
      </c>
    </row>
    <row r="68" spans="2:24" ht="18" customHeight="1">
      <c r="B68" s="86"/>
      <c r="C68" s="87"/>
      <c r="D68" s="15"/>
      <c r="E68" s="15"/>
      <c r="F68" s="15"/>
      <c r="G68" s="87"/>
      <c r="H68" s="15"/>
      <c r="I68" s="15"/>
      <c r="J68" s="15"/>
      <c r="K68" s="87"/>
      <c r="L68" s="15"/>
      <c r="M68" s="15"/>
      <c r="N68" s="15"/>
      <c r="O68" s="87"/>
      <c r="P68" s="15"/>
    </row>
    <row r="69" spans="2:24" ht="18" customHeight="1">
      <c r="B69" s="86"/>
      <c r="C69" s="87"/>
      <c r="D69" s="15"/>
      <c r="E69" s="15"/>
      <c r="F69" s="15"/>
      <c r="G69" s="87"/>
      <c r="H69" s="15"/>
      <c r="I69" s="15"/>
      <c r="J69" s="15"/>
      <c r="K69" s="87"/>
      <c r="L69" s="15"/>
      <c r="M69" s="15"/>
      <c r="N69" s="15"/>
      <c r="O69" s="87"/>
      <c r="P69" s="15"/>
    </row>
    <row r="70" spans="2:24" ht="30" customHeight="1">
      <c r="B70" s="153" t="s">
        <v>12</v>
      </c>
      <c r="C70" s="153"/>
      <c r="D70" s="153"/>
      <c r="E70" s="153"/>
      <c r="F70" s="153"/>
      <c r="G70" s="153"/>
      <c r="H70" s="153"/>
      <c r="I70" s="153"/>
      <c r="J70" s="153"/>
      <c r="K70" s="153"/>
      <c r="L70" s="153"/>
      <c r="M70" s="153"/>
      <c r="N70" s="153"/>
      <c r="O70" s="153"/>
      <c r="P70" s="153"/>
      <c r="S70" s="153" t="s">
        <v>13</v>
      </c>
      <c r="T70" s="153"/>
      <c r="U70" s="153"/>
      <c r="V70" s="153"/>
      <c r="W70" s="153"/>
      <c r="X70" s="153"/>
    </row>
    <row r="71" spans="2:24" ht="28.5" customHeight="1">
      <c r="B71" s="91"/>
      <c r="C71" s="131"/>
      <c r="D71" s="132"/>
      <c r="E71" s="132"/>
      <c r="F71" s="132"/>
      <c r="G71" s="101"/>
      <c r="H71" s="132"/>
      <c r="I71" s="132"/>
      <c r="J71" s="132"/>
      <c r="K71" s="133"/>
      <c r="L71" s="132"/>
      <c r="M71" s="132"/>
      <c r="N71" s="132"/>
      <c r="O71" s="133"/>
      <c r="P71" s="134"/>
      <c r="S71" s="154" t="s">
        <v>4</v>
      </c>
      <c r="T71" s="155"/>
      <c r="U71" s="98" t="s">
        <v>5</v>
      </c>
      <c r="V71" s="98" t="s">
        <v>6</v>
      </c>
      <c r="W71" s="97" t="s">
        <v>7</v>
      </c>
      <c r="X71" s="97" t="s">
        <v>8</v>
      </c>
    </row>
    <row r="72" spans="2:24" ht="18" customHeight="1">
      <c r="B72" s="99">
        <v>1</v>
      </c>
      <c r="C72" s="88"/>
      <c r="D72" s="151">
        <v>0</v>
      </c>
      <c r="E72" s="100">
        <f>IF(D72&lt;&gt;"",D72,"")</f>
        <v>0</v>
      </c>
      <c r="F72" s="100" t="str">
        <f>IF(D72&lt;&gt;"",IF(C72="","",C72),"")</f>
        <v/>
      </c>
      <c r="G72" s="101">
        <f>IF(E72&lt;&gt;"",IF(E74&lt;&gt;"",SMALL(E72:F74,1),""),"")</f>
        <v>0</v>
      </c>
      <c r="H72" s="100"/>
      <c r="I72" s="100"/>
      <c r="J72" s="100"/>
      <c r="K72" s="101"/>
      <c r="L72" s="100"/>
      <c r="M72" s="102"/>
      <c r="N72" s="102"/>
      <c r="O72" s="103"/>
      <c r="P72" s="135"/>
      <c r="S72" s="105" t="str">
        <f>IF(U72&lt;&gt;"",1,"")</f>
        <v/>
      </c>
      <c r="T72" s="106" t="str">
        <f t="shared" ref="T72:T87" si="7">IF(S72&lt;&gt;"","LUGAR","")</f>
        <v/>
      </c>
      <c r="U72" s="107" t="str">
        <f>IF(P100&lt;&gt;"",IF(P102&lt;&gt;"",IF(P100=P102,"",IF(P100&gt;P102,O100,O102)),""),"")</f>
        <v/>
      </c>
      <c r="V72" s="107" t="str">
        <f>IF(U72="","",VLOOKUP(U72,LISTAS!$F$5:$G$204,2,0))</f>
        <v/>
      </c>
      <c r="W72" s="108" t="str">
        <f t="shared" ref="W72:W87" si="8">IF(S72="","",IF(S72=1,180,IF(S72=2,170,IF(S72=3,150,IF(S72=4,140,IF(S72=5,135,IF(S72=6,130,IF(S72=7,120,IF(S72=8,110,IF(S72=9,105,IF(S72=10,105,IF(S72=11,105,IF(S72=12,105,IF(S72=13,105,IF(S72=14,105,IF(S72=15,105,IF(S72=16,105,IF(S72&gt;16,"",""))))))))))))))))))</f>
        <v/>
      </c>
      <c r="X72" s="108" t="str">
        <f t="shared" ref="X72:X87" si="9">IF(S72="","",IF($V$5="NÃO","",IF(S72=1,180,IF(S72=2,170,IF(S72=3,150,IF(S72=4,140,IF(S72=5,135,IF(S72=6,130,IF(S72=7,120,IF(S72=8,110,IF(S72=9,105,IF(S72=10,105,IF(S72=11,105,IF(S72=12,105,IF(S72=13,105,IF(S72=14,105,IF(S72=15,105,IF(S72=16,105,IF(S72&gt;16,"","")))))))))))))))))))</f>
        <v/>
      </c>
    </row>
    <row r="73" spans="2:24" ht="18" customHeight="1">
      <c r="B73" s="99"/>
      <c r="C73" s="89" t="str">
        <f>IF(C72="","",VLOOKUP(C72,LISTAS!$F$5:$G$204,2,0))</f>
        <v/>
      </c>
      <c r="D73" s="152"/>
      <c r="E73" s="100"/>
      <c r="F73" s="100"/>
      <c r="G73" s="101"/>
      <c r="H73" s="100"/>
      <c r="I73" s="100"/>
      <c r="J73" s="100"/>
      <c r="K73" s="101"/>
      <c r="L73" s="100"/>
      <c r="M73" s="102"/>
      <c r="N73" s="102"/>
      <c r="O73" s="103"/>
      <c r="P73" s="135"/>
      <c r="S73" s="105" t="str">
        <f>IF(U73&lt;&gt;"",1+COUNTIF(S72,"1"),"")</f>
        <v/>
      </c>
      <c r="T73" s="106" t="str">
        <f t="shared" si="7"/>
        <v/>
      </c>
      <c r="U73" s="107" t="str">
        <f>IF(P100&lt;&gt;"",IF(P102&lt;&gt;"",IF(P100=P102,"",IF(P100&lt;P102,O100,O102)),""),"")</f>
        <v/>
      </c>
      <c r="V73" s="107" t="str">
        <f>IF(U73="","",VLOOKUP(U73,LISTAS!$F$5:$G$204,2,0))</f>
        <v/>
      </c>
      <c r="W73" s="108" t="str">
        <f t="shared" si="8"/>
        <v/>
      </c>
      <c r="X73" s="108" t="str">
        <f t="shared" si="9"/>
        <v/>
      </c>
    </row>
    <row r="74" spans="2:24" ht="18" customHeight="1">
      <c r="B74" s="109">
        <v>16</v>
      </c>
      <c r="C74" s="88"/>
      <c r="D74" s="151">
        <v>0</v>
      </c>
      <c r="E74" s="110">
        <f>IF(D74&lt;&gt;"",D74,"")</f>
        <v>0</v>
      </c>
      <c r="F74" s="100" t="str">
        <f>IF(D74&lt;&gt;"",IF(C74="","",C74),"")</f>
        <v/>
      </c>
      <c r="G74" s="101" t="str">
        <f>VLOOKUP(G72,E72:F74,2,0)</f>
        <v/>
      </c>
      <c r="H74" s="100"/>
      <c r="I74" s="100"/>
      <c r="J74" s="100"/>
      <c r="K74" s="101"/>
      <c r="L74" s="100"/>
      <c r="M74" s="102"/>
      <c r="N74" s="102"/>
      <c r="O74" s="103"/>
      <c r="P74" s="135"/>
      <c r="S74" s="105" t="str">
        <f>IF(U74&lt;&gt;"",1+COUNTIF(S72:S73,"1")+COUNTIF(S72:S73,"2"),"")</f>
        <v/>
      </c>
      <c r="T74" s="106" t="str">
        <f t="shared" si="7"/>
        <v/>
      </c>
      <c r="U74" s="111" t="str">
        <f>IF(U72&lt;&gt;"",IF(K84=U72,K86,IF(K86=U72,K84,IF(K116=U72,K118,IF(K118=U72,K116)))),"")</f>
        <v/>
      </c>
      <c r="V74" s="107" t="str">
        <f>IF(U74="","",VLOOKUP(U74,LISTAS!$F$5:$G$204,2,0))</f>
        <v/>
      </c>
      <c r="W74" s="108" t="str">
        <f t="shared" si="8"/>
        <v/>
      </c>
      <c r="X74" s="108" t="str">
        <f t="shared" si="9"/>
        <v/>
      </c>
    </row>
    <row r="75" spans="2:24" ht="18" customHeight="1">
      <c r="B75" s="109"/>
      <c r="C75" s="89" t="str">
        <f>IF(C74="","",VLOOKUP(C74,LISTAS!$F$5:$G$204,2,0))</f>
        <v/>
      </c>
      <c r="D75" s="152"/>
      <c r="E75" s="100"/>
      <c r="F75" s="124"/>
      <c r="G75" s="101"/>
      <c r="H75" s="100"/>
      <c r="I75" s="100"/>
      <c r="J75" s="100"/>
      <c r="K75" s="101"/>
      <c r="L75" s="100"/>
      <c r="M75" s="102"/>
      <c r="N75" s="102"/>
      <c r="O75" s="103"/>
      <c r="P75" s="135"/>
      <c r="S75" s="105" t="str">
        <f>IF(U75&lt;&gt;"",1+COUNTIF(S72:S74,"1")+COUNTIF(S72:S74,"2")+COUNTIF(S72:S74,"3"),"")</f>
        <v/>
      </c>
      <c r="T75" s="106" t="str">
        <f t="shared" si="7"/>
        <v/>
      </c>
      <c r="U75" s="111" t="str">
        <f>IF(U73&lt;&gt;"",IF(K84=U73,K86,IF(K86=U73,K84,IF(K116=U73,K118,IF(K118=U73,K116)))),"")</f>
        <v/>
      </c>
      <c r="V75" s="107" t="str">
        <f>IF(U75="","",VLOOKUP(U75,LISTAS!$F$5:$G$204,2,0))</f>
        <v/>
      </c>
      <c r="W75" s="108" t="str">
        <f t="shared" si="8"/>
        <v/>
      </c>
      <c r="X75" s="108" t="str">
        <f t="shared" si="9"/>
        <v/>
      </c>
    </row>
    <row r="76" spans="2:24" ht="18" customHeight="1">
      <c r="B76" s="109"/>
      <c r="C76" s="101"/>
      <c r="D76" s="100"/>
      <c r="E76" s="100"/>
      <c r="F76" s="136"/>
      <c r="G76" s="88" t="str">
        <f>IF(D72&lt;&gt;"",IF(D74&lt;&gt;"",IF(D72=D74,"",IF(D72&gt;D74,C72,C74)),""),"")</f>
        <v/>
      </c>
      <c r="H76" s="151">
        <v>0</v>
      </c>
      <c r="I76" s="100">
        <f>IF(H76&lt;&gt;"",H76,"")</f>
        <v>0</v>
      </c>
      <c r="J76" s="100" t="str">
        <f>IF(H76&lt;&gt;"",IF(G76="","",G76),"")</f>
        <v/>
      </c>
      <c r="K76" s="101">
        <f>IF(I76&lt;&gt;"",IF(I78&lt;&gt;"",SMALL(I76:J78,1),""),"")</f>
        <v>0</v>
      </c>
      <c r="L76" s="112"/>
      <c r="M76" s="112"/>
      <c r="N76" s="112"/>
      <c r="O76" s="94"/>
      <c r="P76" s="117"/>
      <c r="S76" s="105" t="str">
        <f>IF(U76&lt;&gt;"",1+COUNTIF(S72:S75,"1")+COUNTIF(S72:S75,"2")+COUNTIF(S72:S75,"3")+COUNTIF(S72:S75,"4"),"")</f>
        <v/>
      </c>
      <c r="T76" s="106" t="str">
        <f t="shared" si="7"/>
        <v/>
      </c>
      <c r="U76" s="111" t="str">
        <f>IF(U72&lt;&gt;"",IF(G76=U72,G78,IF(G78=U72,G76,IF(G92=U72,G94,IF(G94=U72,G92,IF(G108=U72,G110,IF(G110=U72,G108,IF(G124=U72,G126,IF(G126=U72,G124)))))))),"")</f>
        <v/>
      </c>
      <c r="V76" s="107" t="str">
        <f>IF(U76="","",VLOOKUP(U76,LISTAS!$F$5:$G$204,2,0))</f>
        <v/>
      </c>
      <c r="W76" s="108" t="str">
        <f t="shared" si="8"/>
        <v/>
      </c>
      <c r="X76" s="108" t="str">
        <f t="shared" si="9"/>
        <v/>
      </c>
    </row>
    <row r="77" spans="2:24" ht="18" customHeight="1">
      <c r="B77" s="109"/>
      <c r="C77" s="101"/>
      <c r="D77" s="100"/>
      <c r="E77" s="100"/>
      <c r="F77" s="136"/>
      <c r="G77" s="89" t="str">
        <f>IF(G76="","",VLOOKUP(G76,LISTAS!$F$5:$G$204,2,0))</f>
        <v/>
      </c>
      <c r="H77" s="152"/>
      <c r="I77" s="100"/>
      <c r="J77" s="100"/>
      <c r="K77" s="101"/>
      <c r="L77" s="112"/>
      <c r="M77" s="112"/>
      <c r="N77" s="112"/>
      <c r="O77" s="94"/>
      <c r="P77" s="117"/>
      <c r="S77" s="105" t="str">
        <f>IF(U77&lt;&gt;"",1+COUNTIF(S72:S76,"1")+COUNTIF(S72:S76,"2")+COUNTIF(S72:S76,"3")+COUNTIF(S72:S76,"4")+COUNTIF(S72:S76,"5"),"")</f>
        <v/>
      </c>
      <c r="T77" s="106" t="str">
        <f t="shared" si="7"/>
        <v/>
      </c>
      <c r="U77" s="111" t="str">
        <f>IF(U73&lt;&gt;"",IF(G76=U73,G78,IF(G78=U73,G76,IF(G92=U73,G94,IF(G94=U73,G92,IF(G108=U73,G110,IF(G110=U73,G108,IF(G124=U73,G126,IF(G126=U73,G124)))))))),"")</f>
        <v/>
      </c>
      <c r="V77" s="107" t="str">
        <f>IF(U77="","",VLOOKUP(U77,LISTAS!$F$5:$G$204,2,0))</f>
        <v/>
      </c>
      <c r="W77" s="108" t="str">
        <f t="shared" si="8"/>
        <v/>
      </c>
      <c r="X77" s="108" t="str">
        <f t="shared" si="9"/>
        <v/>
      </c>
    </row>
    <row r="78" spans="2:24" ht="18" customHeight="1">
      <c r="B78" s="109"/>
      <c r="C78" s="101"/>
      <c r="D78" s="100"/>
      <c r="E78" s="120"/>
      <c r="F78" s="137"/>
      <c r="G78" s="88" t="str">
        <f>IF(D80&lt;&gt;"",IF(D82&lt;&gt;"",IF(D80=D82,"",IF(D80&gt;D82,C80,C82)),""),"")</f>
        <v/>
      </c>
      <c r="H78" s="151">
        <v>0</v>
      </c>
      <c r="I78" s="110">
        <f>IF(H78&lt;&gt;"",H78,"")</f>
        <v>0</v>
      </c>
      <c r="J78" s="100" t="str">
        <f>IF(H78&lt;&gt;"",IF(G78="","",G78),"")</f>
        <v/>
      </c>
      <c r="K78" s="101" t="str">
        <f>VLOOKUP(K76,I76:J78,2,0)</f>
        <v/>
      </c>
      <c r="L78" s="112"/>
      <c r="M78" s="112"/>
      <c r="N78" s="112"/>
      <c r="O78" s="94"/>
      <c r="P78" s="117"/>
      <c r="S78" s="105" t="str">
        <f>IF(U78&lt;&gt;"",1+COUNTIF(S72:S77,"1")+COUNTIF(S72:S77,"2")+COUNTIF(S72:S77,"3")+COUNTIF(S72:S77,"4")+COUNTIF(S72:S77,"5")+COUNTIF(S72:S77,"6"),"")</f>
        <v/>
      </c>
      <c r="T78" s="106" t="str">
        <f t="shared" si="7"/>
        <v/>
      </c>
      <c r="U78" s="111" t="str">
        <f>IF(U74&lt;&gt;"",IF(G76=U74,G78,IF(G78=U74,G76,IF(G92=U74,G94,IF(G94=U74,G92,IF(G108=U74,G110,IF(G110=U74,G108,IF(G124=U74,G126,IF(G126=U74,G124)))))))),"")</f>
        <v/>
      </c>
      <c r="V78" s="107" t="str">
        <f>IF(U78="","",VLOOKUP(U78,LISTAS!$F$5:$G$204,2,0))</f>
        <v/>
      </c>
      <c r="W78" s="108" t="str">
        <f t="shared" si="8"/>
        <v/>
      </c>
      <c r="X78" s="108" t="str">
        <f t="shared" si="9"/>
        <v/>
      </c>
    </row>
    <row r="79" spans="2:24" ht="18" customHeight="1">
      <c r="B79" s="109"/>
      <c r="C79" s="101"/>
      <c r="D79" s="100"/>
      <c r="E79" s="120"/>
      <c r="F79" s="100"/>
      <c r="G79" s="89" t="str">
        <f>IF(G78="","",VLOOKUP(G78,LISTAS!$F$5:$G$204,2,0))</f>
        <v/>
      </c>
      <c r="H79" s="152"/>
      <c r="I79" s="120"/>
      <c r="J79" s="100"/>
      <c r="K79" s="101"/>
      <c r="L79" s="112"/>
      <c r="M79" s="112"/>
      <c r="N79" s="112"/>
      <c r="O79" s="94"/>
      <c r="P79" s="117"/>
      <c r="S79" s="105" t="str">
        <f>IF(U79&lt;&gt;"",1+COUNTIF(S72:S78,"1")+COUNTIF(S72:S78,"2")+COUNTIF(S72:S78,"3")+COUNTIF(S72:S78,"4")+COUNTIF(S72:S78,"5")+COUNTIF(S72:S78,"6")+COUNTIF(S72:S78,"7"),"")</f>
        <v/>
      </c>
      <c r="T79" s="106" t="str">
        <f t="shared" si="7"/>
        <v/>
      </c>
      <c r="U79" s="111" t="str">
        <f>IF(U75&lt;&gt;"",IF(G76=U75,G78,IF(G78=U75,G76,IF(G92=U75,G94,IF(G94=U75,G92,IF(G108=U75,G110,IF(G110=U75,G108,IF(G124=U75,G126,IF(G126=U75,G124)))))))),"")</f>
        <v/>
      </c>
      <c r="V79" s="107" t="str">
        <f>IF(U79="","",VLOOKUP(U79,LISTAS!$F$5:$G$204,2,0))</f>
        <v/>
      </c>
      <c r="W79" s="108" t="str">
        <f t="shared" si="8"/>
        <v/>
      </c>
      <c r="X79" s="108" t="str">
        <f t="shared" si="9"/>
        <v/>
      </c>
    </row>
    <row r="80" spans="2:24" ht="18" customHeight="1">
      <c r="B80" s="109">
        <v>7</v>
      </c>
      <c r="C80" s="88"/>
      <c r="D80" s="151">
        <v>0</v>
      </c>
      <c r="E80" s="121">
        <f>IF(D80&lt;&gt;"",D80,"")</f>
        <v>0</v>
      </c>
      <c r="F80" s="100" t="str">
        <f>IF(D80&lt;&gt;"",IF(C80="","",C80),"")</f>
        <v/>
      </c>
      <c r="G80" s="101">
        <f>IF(E80&lt;&gt;"",IF(E82&lt;&gt;"",SMALL(E80:F82,1),""),"")</f>
        <v>0</v>
      </c>
      <c r="H80" s="100"/>
      <c r="I80" s="120"/>
      <c r="J80" s="100"/>
      <c r="K80" s="101"/>
      <c r="L80" s="100"/>
      <c r="M80" s="100"/>
      <c r="N80" s="100"/>
      <c r="O80" s="101"/>
      <c r="P80" s="123"/>
      <c r="S80" s="105" t="str">
        <f>IF(U80&lt;&gt;"",1+COUNTIF(S72:S79,"1")+COUNTIF(S72:S79,"2")+COUNTIF(S72:S79,"3")+COUNTIF(S72:S79,"4")+COUNTIF(S72:S79,"5")+COUNTIF(S72:S79,"6")+COUNTIF(S72:S79,"7")+COUNTIF(S72:S79,"8"),"")</f>
        <v/>
      </c>
      <c r="T80" s="106" t="str">
        <f t="shared" si="7"/>
        <v/>
      </c>
      <c r="U80" s="111" t="str">
        <f>IF(U72&lt;&gt;"",IF(C72=U72,G74,IF(C74=U72,G74,IF(C80=U72,G82,IF(C82=U72,G82,IF(C88=U72,G90,IF(C90=U72,G90,IF(C96=U72,G98,IF(C98=U72,G98,IF(C104=U72,G106,IF(C106=U72,G106,IF(C112=U72,G114,IF(C114=U72,G114,IF(C120=U72,G122,IF(C122=U72,G122,IF(C128=U72,G130,IF(C130=U72,G130)))))))))))))))),"")</f>
        <v/>
      </c>
      <c r="V80" s="107" t="str">
        <f>IF(U80="","",VLOOKUP(U80,LISTAS!$F$5:$G$204,2,0))</f>
        <v/>
      </c>
      <c r="W80" s="108" t="str">
        <f t="shared" si="8"/>
        <v/>
      </c>
      <c r="X80" s="108" t="str">
        <f t="shared" si="9"/>
        <v/>
      </c>
    </row>
    <row r="81" spans="2:24" ht="18" customHeight="1">
      <c r="B81" s="109"/>
      <c r="C81" s="89" t="str">
        <f>IF(C80="","",VLOOKUP(C80,LISTAS!$F$5:$G$204,2,0))</f>
        <v/>
      </c>
      <c r="D81" s="152"/>
      <c r="E81" s="122"/>
      <c r="F81" s="100"/>
      <c r="G81" s="101"/>
      <c r="H81" s="100"/>
      <c r="I81" s="120"/>
      <c r="J81" s="100"/>
      <c r="K81" s="101"/>
      <c r="L81" s="100"/>
      <c r="M81" s="100"/>
      <c r="N81" s="100"/>
      <c r="O81" s="101"/>
      <c r="P81" s="123"/>
      <c r="S81" s="105" t="str">
        <f>IF(U81&lt;&gt;"",1+COUNTIF(S72:S80,"1")+COUNTIF(S72:S80,"2")+COUNTIF(S72:S80,"3")+COUNTIF(S72:S80,"4")+COUNTIF(S72:S80,"5")+COUNTIF(S72:S80,"6")+COUNTIF(S72:S80,"7")+COUNTIF(S72:S80,"8")+COUNTIF(S72:S80,"9"),"")</f>
        <v/>
      </c>
      <c r="T81" s="106" t="str">
        <f t="shared" si="7"/>
        <v/>
      </c>
      <c r="U81" s="111" t="str">
        <f>IF(U73&lt;&gt;"",IF(C72=U73,G74,IF(C74=U73,G74,IF(C80=U73,G82,IF(C82=U73,G82,IF(C88=U73,G90,IF(C90=U73,G90,IF(C96=U73,G98,IF(C98=U73,G98,IF(C104=U73,G106,IF(C106=U73,G106,IF(C112=U73,G114,IF(C114=U73,G114,IF(C120=U73,G122,IF(C122=U73,G122,IF(C128=U73,G130,IF(C130=U73,G130)))))))))))))))),"")</f>
        <v/>
      </c>
      <c r="V81" s="107" t="str">
        <f>IF(U81="","",VLOOKUP(U81,LISTAS!$F$5:$G$204,2,0))</f>
        <v/>
      </c>
      <c r="W81" s="108" t="str">
        <f t="shared" si="8"/>
        <v/>
      </c>
      <c r="X81" s="108" t="str">
        <f t="shared" si="9"/>
        <v/>
      </c>
    </row>
    <row r="82" spans="2:24" ht="18" customHeight="1">
      <c r="B82" s="109">
        <v>9</v>
      </c>
      <c r="C82" s="88"/>
      <c r="D82" s="151">
        <v>0</v>
      </c>
      <c r="E82" s="122">
        <f>IF(D82&lt;&gt;"",D82,"")</f>
        <v>0</v>
      </c>
      <c r="F82" s="100" t="str">
        <f>IF(D82&lt;&gt;"",IF(C82="","",C82),"")</f>
        <v/>
      </c>
      <c r="G82" s="101" t="str">
        <f>VLOOKUP(G80,E80:F82,2,0)</f>
        <v/>
      </c>
      <c r="H82" s="100"/>
      <c r="I82" s="120"/>
      <c r="J82" s="100"/>
      <c r="K82" s="101"/>
      <c r="L82" s="100"/>
      <c r="M82" s="100"/>
      <c r="N82" s="100"/>
      <c r="O82" s="101"/>
      <c r="P82" s="123"/>
      <c r="S82" s="105" t="str">
        <f>IF(U82&lt;&gt;"",1+COUNTIF(S72:S81,"1")+COUNTIF(S72:S81,"2")+COUNTIF(S72:S81,"3")+COUNTIF(S72:S81,"4")+COUNTIF(S72:S81,"5")+COUNTIF(S72:S81,"6")+COUNTIF(S72:S81,"7")+COUNTIF(S72:S81,"8")+COUNTIF(S72:S81,"9")+COUNTIF(S72:S81,"10"),"")</f>
        <v/>
      </c>
      <c r="T82" s="106" t="str">
        <f t="shared" si="7"/>
        <v/>
      </c>
      <c r="U82" s="111" t="str">
        <f>IF(U74&lt;&gt;"",IF(C72=U74,G74,IF(C74=U74,G74,IF(C80=U74,G82,IF(C82=U74,G82,IF(C88=U74,G90,IF(C90=U74,G90,IF(C96=U74,G98,IF(C98=U74,G98,IF(C104=U74,G106,IF(C106=U74,G106,IF(C112=U74,G114,IF(C114=U74,G114,IF(C120=U74,G122,IF(C122=U74,G122,IF(C128=U74,G130,IF(C130=U74,G130)))))))))))))))),"")</f>
        <v/>
      </c>
      <c r="V82" s="107" t="str">
        <f>IF(U82="","",VLOOKUP(U82,LISTAS!$F$5:$G$204,2,0))</f>
        <v/>
      </c>
      <c r="W82" s="108" t="str">
        <f t="shared" si="8"/>
        <v/>
      </c>
      <c r="X82" s="108" t="str">
        <f t="shared" si="9"/>
        <v/>
      </c>
    </row>
    <row r="83" spans="2:24" ht="18" customHeight="1">
      <c r="B83" s="109"/>
      <c r="C83" s="89"/>
      <c r="D83" s="152"/>
      <c r="E83" s="100"/>
      <c r="F83" s="100"/>
      <c r="G83" s="101"/>
      <c r="H83" s="100"/>
      <c r="I83" s="120"/>
      <c r="J83" s="100"/>
      <c r="K83" s="101"/>
      <c r="L83" s="100"/>
      <c r="M83" s="100"/>
      <c r="N83" s="100"/>
      <c r="O83" s="101"/>
      <c r="P83" s="123"/>
      <c r="S83" s="105" t="str">
        <f>IF(U83&lt;&gt;"",1+COUNTIF(S72:S82,"1")+COUNTIF(S72:S82,"2")+COUNTIF(S72:S82,"3")+COUNTIF(S72:S82,"4")+COUNTIF(S72:S82,"5")+COUNTIF(S72:S82,"6")+COUNTIF(S72:S82,"7")+COUNTIF(S72:S82,"8")+COUNTIF(S72:S82,"9")+COUNTIF(S72:S82,"10")+COUNTIF(S72:S82,"11"),"")</f>
        <v/>
      </c>
      <c r="T83" s="106" t="str">
        <f t="shared" si="7"/>
        <v/>
      </c>
      <c r="U83" s="111" t="str">
        <f>IF(U75&lt;&gt;"",IF(C72=U75,G74,IF(C74=U75,G74,IF(C80=U75,G82,IF(C82=U75,G82,IF(C88=U75,G90,IF(C90=U75,G90,IF(C96=U75,G98,IF(C98=U75,G98,IF(C104=U75,G106,IF(C106=U75,G106,IF(C112=U75,G114,IF(C114=U75,G114,IF(C120=U75,G122,IF(C122=U75,G122,IF(C128=U75,G130,IF(C130=U75,G130)))))))))))))))),"")</f>
        <v/>
      </c>
      <c r="V83" s="107" t="str">
        <f>IF(U83="","",VLOOKUP(U83,LISTAS!$F$5:$G$204,2,0))</f>
        <v/>
      </c>
      <c r="W83" s="108" t="str">
        <f t="shared" si="8"/>
        <v/>
      </c>
      <c r="X83" s="108" t="str">
        <f t="shared" si="9"/>
        <v/>
      </c>
    </row>
    <row r="84" spans="2:24" ht="18" customHeight="1">
      <c r="B84" s="109"/>
      <c r="C84" s="101"/>
      <c r="D84" s="100"/>
      <c r="E84" s="100"/>
      <c r="F84" s="100"/>
      <c r="G84" s="101"/>
      <c r="H84" s="100"/>
      <c r="I84" s="120"/>
      <c r="J84" s="100"/>
      <c r="K84" s="88" t="str">
        <f>IF(H76&lt;&gt;"",IF(H78&lt;&gt;"",IF(H76=H78,"",IF(H76&gt;H78,G76,G78)),""),"")</f>
        <v/>
      </c>
      <c r="L84" s="151">
        <v>0</v>
      </c>
      <c r="M84" s="100">
        <f>IF(L84&lt;&gt;"",L84,"")</f>
        <v>0</v>
      </c>
      <c r="N84" s="100" t="str">
        <f>IF(L84&lt;&gt;"",IF(K84="","",K84),"")</f>
        <v/>
      </c>
      <c r="O84" s="101">
        <f>IF(M84&lt;&gt;"",IF(M86&lt;&gt;"",SMALL(M84:N86,1),""),"")</f>
        <v>0</v>
      </c>
      <c r="P84" s="123"/>
      <c r="S84" s="105" t="str">
        <f>IF(U84&lt;&gt;"",1+COUNTIF(S72:S83,"1")+COUNTIF(S72:S83,"2")+COUNTIF(S72:S83,"3")+COUNTIF(S72:S83,"4")+COUNTIF(S72:S83,"5")+COUNTIF(S72:S83,"6")+COUNTIF(S72:S83,"7")+COUNTIF(S72:S83,"8")+COUNTIF(S72:S83,"9")+COUNTIF(S72:S83,"10")+COUNTIF(S72:S83,"11")+COUNTIF(S72:S83,"12"),"")</f>
        <v/>
      </c>
      <c r="T84" s="106" t="str">
        <f t="shared" si="7"/>
        <v/>
      </c>
      <c r="U84" s="111" t="str">
        <f>IF(U76&lt;&gt;"",IF(C72=U76,G74,IF(C74=U76,G74,IF(C80=U76,G82,IF(C82=U76,G82,IF(C88=U76,G90,IF(C90=U76,G90,IF(C96=U76,G98,IF(C98=U76,G98,IF(C104=U76,G106,IF(C106=U76,G106,IF(C112=U76,G114,IF(C114=U76,G114,IF(C120=U76,G122,IF(C122=U76,G122,IF(C128=U76,G130,IF(C130=U76,G130)))))))))))))))),"")</f>
        <v/>
      </c>
      <c r="V84" s="107" t="str">
        <f>IF(U84="","",VLOOKUP(U84,LISTAS!$F$5:$G$204,2,0))</f>
        <v/>
      </c>
      <c r="W84" s="108" t="str">
        <f t="shared" si="8"/>
        <v/>
      </c>
      <c r="X84" s="108" t="str">
        <f t="shared" si="9"/>
        <v/>
      </c>
    </row>
    <row r="85" spans="2:24" ht="18" customHeight="1">
      <c r="B85" s="109"/>
      <c r="C85" s="101"/>
      <c r="D85" s="100"/>
      <c r="E85" s="100"/>
      <c r="F85" s="100"/>
      <c r="G85" s="101"/>
      <c r="H85" s="100"/>
      <c r="I85" s="120"/>
      <c r="J85" s="100"/>
      <c r="K85" s="89" t="str">
        <f>IF(K84="","",VLOOKUP(K84,LISTAS!$F$5:$G$204,2,0))</f>
        <v/>
      </c>
      <c r="L85" s="152"/>
      <c r="M85" s="100"/>
      <c r="N85" s="100"/>
      <c r="O85" s="101"/>
      <c r="P85" s="123"/>
      <c r="S85" s="105" t="str">
        <f>IF(U85&lt;&gt;"",1+COUNTIF(S72:S84,"1")+COUNTIF(S72:S84,"2")+COUNTIF(S72:S84,"3")+COUNTIF(S72:S84,"4")+COUNTIF(S72:S84,"5")+COUNTIF(S72:S84,"6")+COUNTIF(S72:S84,"7")+COUNTIF(S72:S84,"8")+COUNTIF(S72:S84,"9")+COUNTIF(S72:S84,"10")+COUNTIF(S72:S84,"11")+COUNTIF(S72:S84,"12")+COUNTIF(S72:S84,"13"),"")</f>
        <v/>
      </c>
      <c r="T85" s="106" t="str">
        <f t="shared" si="7"/>
        <v/>
      </c>
      <c r="U85" s="111" t="str">
        <f>IF(U77&lt;&gt;"",IF(C72=U77,G74,IF(C74=U77,G74,IF(C80=U77,G82,IF(C82=U77,G82,IF(C88=U77,G90,IF(C90=U77,G90,IF(C96=U77,G98,IF(C98=U77,G98,IF(C104=U77,G106,IF(C106=U77,G106,IF(C112=U77,G114,IF(C114=U77,G114,IF(C120=U77,G122,IF(C122=U77,G122,IF(C128=U77,G130,IF(C130=U77,G130)))))))))))))))),"")</f>
        <v/>
      </c>
      <c r="V85" s="107" t="str">
        <f>IF(U85="","",VLOOKUP(U85,LISTAS!$F$5:$G$204,2,0))</f>
        <v/>
      </c>
      <c r="W85" s="108" t="str">
        <f t="shared" si="8"/>
        <v/>
      </c>
      <c r="X85" s="108" t="str">
        <f t="shared" si="9"/>
        <v/>
      </c>
    </row>
    <row r="86" spans="2:24" ht="18" customHeight="1">
      <c r="B86" s="109"/>
      <c r="C86" s="101"/>
      <c r="D86" s="100"/>
      <c r="E86" s="100"/>
      <c r="F86" s="100"/>
      <c r="G86" s="101"/>
      <c r="H86" s="100"/>
      <c r="I86" s="120"/>
      <c r="J86" s="137"/>
      <c r="K86" s="88" t="str">
        <f>IF(H92&lt;&gt;"",IF(H94&lt;&gt;"",IF(H92=H94,"",IF(H92&gt;H94,G92,G94)),""),"")</f>
        <v/>
      </c>
      <c r="L86" s="151">
        <v>0</v>
      </c>
      <c r="M86" s="110">
        <f>IF(L86&lt;&gt;"",L86,"")</f>
        <v>0</v>
      </c>
      <c r="N86" s="100" t="str">
        <f>IF(L86&lt;&gt;"",IF(K86="","",K86),"")</f>
        <v/>
      </c>
      <c r="O86" s="101" t="str">
        <f>VLOOKUP(O84,M84:N86,2,0)</f>
        <v/>
      </c>
      <c r="P86" s="123"/>
      <c r="S86" s="105" t="str">
        <f>IF(U86&lt;&gt;"",1+COUNTIF(S72:S85,"1")+COUNTIF(S72:S85,"2")+COUNTIF(S72:S85,"3")+COUNTIF(S72:S85,"4")+COUNTIF(S72:S85,"5")+COUNTIF(S72:S85,"6")+COUNTIF(S72:S85,"7")+COUNTIF(S72:S85,"8")+COUNTIF(S72:S85,"9")+COUNTIF(S72:S85,"10")+COUNTIF(S72:S85,"11")+COUNTIF(S72:S85,"12")+COUNTIF(S72:S85,"13")+COUNTIF(S72:S85,"14"),"")</f>
        <v/>
      </c>
      <c r="T86" s="106" t="str">
        <f t="shared" si="7"/>
        <v/>
      </c>
      <c r="U86" s="111" t="str">
        <f>IF(U78&lt;&gt;"",IF(C72=U78,G74,IF(C74=U78,G74,IF(C80=U78,G82,IF(C82=U78,G82,IF(C88=U78,G90,IF(C90=U78,G90,IF(C96=U78,G98,IF(C98=U78,G98,IF(C104=U78,G106,IF(C106=U78,G106,IF(C112=U78,G114,IF(C114=U78,G114,IF(C120=U78,G122,IF(C122=U78,G122,IF(C128=U78,G130,IF(C130=U78,G130)))))))))))))))),"")</f>
        <v/>
      </c>
      <c r="V86" s="107" t="str">
        <f>IF(U86="","",VLOOKUP(U86,LISTAS!$F$5:$G$204,2,0))</f>
        <v/>
      </c>
      <c r="W86" s="108" t="str">
        <f t="shared" si="8"/>
        <v/>
      </c>
      <c r="X86" s="108" t="str">
        <f t="shared" si="9"/>
        <v/>
      </c>
    </row>
    <row r="87" spans="2:24" ht="18" customHeight="1">
      <c r="B87" s="109"/>
      <c r="C87" s="101"/>
      <c r="D87" s="100"/>
      <c r="E87" s="100"/>
      <c r="F87" s="100"/>
      <c r="G87" s="101"/>
      <c r="H87" s="100"/>
      <c r="I87" s="120"/>
      <c r="J87" s="100"/>
      <c r="K87" s="89" t="str">
        <f>IF(K86="","",VLOOKUP(K86,LISTAS!$F$5:$G$204,2,0))</f>
        <v/>
      </c>
      <c r="L87" s="152"/>
      <c r="M87" s="120"/>
      <c r="N87" s="100"/>
      <c r="O87" s="101"/>
      <c r="P87" s="123"/>
      <c r="S87" s="105" t="str">
        <f>IF(U87&lt;&gt;"",1+COUNTIF(S72:S86,"1")+COUNTIF(S72:S86,"2")+COUNTIF(S72:S86,"3")+COUNTIF(S72:S86,"4")+COUNTIF(S72:S86,"5")+COUNTIF(S72:S86,"6")+COUNTIF(S72:S86,"7")+COUNTIF(S72:S86,"8")+COUNTIF(S72:S86,"9")+COUNTIF(S72:S86,"10")+COUNTIF(S72:S86,"11")+COUNTIF(S72:S86,"12")+COUNTIF(S72:S86,"13")+COUNTIF(S72:S86,"14")+COUNTIF(S72:S86,"15"),"")</f>
        <v/>
      </c>
      <c r="T87" s="106" t="str">
        <f t="shared" si="7"/>
        <v/>
      </c>
      <c r="U87" s="111" t="str">
        <f>IF(U79&lt;&gt;"",IF(C72=U79,G74,IF(C74=U79,G74,IF(C80=U79,G82,IF(C82=U79,G82,IF(C88=U79,G90,IF(C90=U79,G90,IF(C96=U79,G98,IF(C98=U79,G98,IF(C104=U79,G106,IF(C106=U79,G106,IF(C112=U79,G114,IF(C114=U79,G114,IF(C120=U79,G122,IF(C122=U79,G122,IF(C128=U79,G130,IF(C130=U79,G130)))))))))))))))),"")</f>
        <v/>
      </c>
      <c r="V87" s="107" t="str">
        <f>IF(U87="","",VLOOKUP(U87,LISTAS!$F$5:$G$204,2,0))</f>
        <v/>
      </c>
      <c r="W87" s="108" t="str">
        <f t="shared" si="8"/>
        <v/>
      </c>
      <c r="X87" s="108" t="str">
        <f t="shared" si="9"/>
        <v/>
      </c>
    </row>
    <row r="88" spans="2:24" ht="18" customHeight="1">
      <c r="B88" s="109">
        <v>6</v>
      </c>
      <c r="C88" s="88"/>
      <c r="D88" s="151">
        <v>0</v>
      </c>
      <c r="E88" s="100">
        <f>IF(D88&lt;&gt;"",D88,"")</f>
        <v>0</v>
      </c>
      <c r="F88" s="100" t="str">
        <f>IF(D88&lt;&gt;"",IF(C88="","",C88),"")</f>
        <v/>
      </c>
      <c r="G88" s="101">
        <f>IF(E88&lt;&gt;"",IF(E90&lt;&gt;"",SMALL(E88:F90,1),""),"")</f>
        <v>0</v>
      </c>
      <c r="H88" s="100"/>
      <c r="I88" s="120"/>
      <c r="J88" s="100"/>
      <c r="K88" s="101"/>
      <c r="L88" s="100"/>
      <c r="M88" s="120"/>
      <c r="N88" s="100"/>
      <c r="O88" s="101"/>
      <c r="P88" s="123"/>
      <c r="S88" s="105"/>
      <c r="T88" s="106"/>
      <c r="U88" s="111"/>
      <c r="V88" s="107"/>
      <c r="W88" s="108"/>
      <c r="X88" s="108"/>
    </row>
    <row r="89" spans="2:24" ht="18" customHeight="1">
      <c r="B89" s="109"/>
      <c r="C89" s="89" t="str">
        <f>IF(C88="","",VLOOKUP(C88,LISTAS!$F$5:$G$204,2,0))</f>
        <v/>
      </c>
      <c r="D89" s="152"/>
      <c r="E89" s="100"/>
      <c r="F89" s="100"/>
      <c r="G89" s="101"/>
      <c r="H89" s="100"/>
      <c r="I89" s="120"/>
      <c r="J89" s="100"/>
      <c r="K89" s="101"/>
      <c r="L89" s="100"/>
      <c r="M89" s="120"/>
      <c r="N89" s="100"/>
      <c r="O89" s="101"/>
      <c r="P89" s="123"/>
      <c r="S89" s="105"/>
      <c r="T89" s="106"/>
      <c r="U89" s="107"/>
      <c r="V89" s="107" t="str">
        <f>IF(U89="","",VLOOKUP(U89,LISTAS!$F$5:$G$204,2,0))</f>
        <v/>
      </c>
      <c r="W89" s="108" t="str">
        <f t="shared" ref="W89" si="10">IF(S89="","",IF(S89=1,180,IF(S89=2,170,IF(S89=3,150,IF(S89=4,140,IF(S89=5,135,IF(S89=6,130,IF(S89=7,120,IF(S89=8,110,IF(S89=9,105,IF(S89=10,105,IF(S89=11,105,IF(S89=12,105,IF(S89=13,105,IF(S89=14,105,IF(S89=15,105,IF(S89=16,105,IF(S89&gt;16,"",""))))))))))))))))))</f>
        <v/>
      </c>
      <c r="X89" s="108" t="str">
        <f t="shared" ref="X89" si="11">IF(S89="","",IF($V$5="NÃO","",IF(S89=1,180,IF(S89=2,170,IF(S89=3,150,IF(S89=4,140,IF(S89=5,135,IF(S89=6,130,IF(S89=7,120,IF(S89=8,110,IF(S89=9,105,IF(S89=10,105,IF(S89=11,105,IF(S89=12,105,IF(S89=13,105,IF(S89=14,105,IF(S89=15,105,IF(S89=16,105,IF(S89&gt;16,"","")))))))))))))))))))</f>
        <v/>
      </c>
    </row>
    <row r="90" spans="2:24" ht="18" customHeight="1">
      <c r="B90" s="109">
        <v>11</v>
      </c>
      <c r="C90" s="88"/>
      <c r="D90" s="151">
        <v>0</v>
      </c>
      <c r="E90" s="110">
        <f>IF(D90&lt;&gt;"",D90,"")</f>
        <v>0</v>
      </c>
      <c r="F90" s="100" t="str">
        <f>IF(D90&lt;&gt;"",IF(C90="","",C90),"")</f>
        <v/>
      </c>
      <c r="G90" s="101" t="str">
        <f>VLOOKUP(G88,E88:F90,2,0)</f>
        <v/>
      </c>
      <c r="H90" s="100"/>
      <c r="I90" s="120"/>
      <c r="J90" s="100"/>
      <c r="K90" s="101"/>
      <c r="L90" s="100"/>
      <c r="M90" s="120"/>
      <c r="N90" s="100"/>
      <c r="O90" s="101"/>
      <c r="P90" s="123"/>
      <c r="S90" s="105"/>
      <c r="T90" s="106"/>
      <c r="U90" s="111"/>
      <c r="V90" s="107"/>
      <c r="W90" s="108"/>
      <c r="X90" s="108"/>
    </row>
    <row r="91" spans="2:24" ht="18" customHeight="1">
      <c r="B91" s="109"/>
      <c r="C91" s="89" t="str">
        <f>IF(C90="","",VLOOKUP(C90,LISTAS!$F$5:$G$204,2,0))</f>
        <v/>
      </c>
      <c r="D91" s="152"/>
      <c r="E91" s="100"/>
      <c r="F91" s="124"/>
      <c r="G91" s="101"/>
      <c r="H91" s="100"/>
      <c r="I91" s="120"/>
      <c r="J91" s="100"/>
      <c r="K91" s="101"/>
      <c r="L91" s="100"/>
      <c r="M91" s="120"/>
      <c r="N91" s="100"/>
      <c r="O91" s="101"/>
      <c r="P91" s="123"/>
      <c r="S91" s="105"/>
      <c r="T91" s="106"/>
      <c r="U91" s="111"/>
      <c r="V91" s="107"/>
      <c r="W91" s="108"/>
      <c r="X91" s="108"/>
    </row>
    <row r="92" spans="2:24" ht="18" customHeight="1">
      <c r="B92" s="109"/>
      <c r="C92" s="101"/>
      <c r="D92" s="100"/>
      <c r="E92" s="100"/>
      <c r="F92" s="136"/>
      <c r="G92" s="88" t="str">
        <f>IF(D88&lt;&gt;"",IF(D90&lt;&gt;"",IF(D88=D90,"",IF(D88&gt;D90,C88,C90)),""),"")</f>
        <v/>
      </c>
      <c r="H92" s="151">
        <v>0</v>
      </c>
      <c r="I92" s="121">
        <f>IF(H92&lt;&gt;"",H92,"")</f>
        <v>0</v>
      </c>
      <c r="J92" s="100" t="str">
        <f>IF(H92&lt;&gt;"",IF(G92="","",G92),"")</f>
        <v/>
      </c>
      <c r="K92" s="101">
        <f>IF(I92&lt;&gt;"",IF(I94&lt;&gt;"",SMALL(I92:J94,1),""),"")</f>
        <v>0</v>
      </c>
      <c r="L92" s="112"/>
      <c r="M92" s="120"/>
      <c r="N92" s="100"/>
      <c r="O92" s="101"/>
      <c r="P92" s="123"/>
      <c r="S92" s="105"/>
      <c r="T92" s="106"/>
      <c r="U92" s="111"/>
      <c r="V92" s="107"/>
      <c r="W92" s="108"/>
      <c r="X92" s="108"/>
    </row>
    <row r="93" spans="2:24" ht="18" customHeight="1">
      <c r="B93" s="109"/>
      <c r="C93" s="101"/>
      <c r="D93" s="100"/>
      <c r="E93" s="100"/>
      <c r="F93" s="136"/>
      <c r="G93" s="89" t="str">
        <f>IF(G92="","",VLOOKUP(G92,LISTAS!$F$5:$G$204,2,0))</f>
        <v/>
      </c>
      <c r="H93" s="152"/>
      <c r="I93" s="122"/>
      <c r="J93" s="100"/>
      <c r="K93" s="101"/>
      <c r="L93" s="112"/>
      <c r="M93" s="120"/>
      <c r="N93" s="100"/>
      <c r="O93" s="101"/>
      <c r="P93" s="123"/>
      <c r="S93" s="105"/>
      <c r="T93" s="106"/>
      <c r="U93" s="111"/>
      <c r="V93" s="107"/>
      <c r="W93" s="108"/>
      <c r="X93" s="108"/>
    </row>
    <row r="94" spans="2:24" ht="18" customHeight="1">
      <c r="B94" s="109"/>
      <c r="C94" s="101"/>
      <c r="D94" s="100"/>
      <c r="E94" s="120"/>
      <c r="F94" s="137"/>
      <c r="G94" s="88" t="str">
        <f>IF(D96&lt;&gt;"",IF(D98&lt;&gt;"",IF(D96=D98,"",IF(D96&gt;D98,C96,C98)),""),"")</f>
        <v/>
      </c>
      <c r="H94" s="151">
        <v>0</v>
      </c>
      <c r="I94" s="122">
        <f>IF(H94&lt;&gt;"",H94,"")</f>
        <v>0</v>
      </c>
      <c r="J94" s="100" t="str">
        <f>IF(H94&lt;&gt;"",IF(G94="","",G94),"")</f>
        <v/>
      </c>
      <c r="K94" s="101" t="str">
        <f>VLOOKUP(K92,I92:J94,2,0)</f>
        <v/>
      </c>
      <c r="L94" s="112"/>
      <c r="M94" s="120">
        <v>0</v>
      </c>
      <c r="N94" s="100"/>
      <c r="O94" s="101"/>
      <c r="P94" s="123"/>
      <c r="S94" s="105"/>
      <c r="T94" s="106"/>
      <c r="U94" s="111"/>
      <c r="V94" s="107"/>
      <c r="W94" s="108"/>
      <c r="X94" s="108"/>
    </row>
    <row r="95" spans="2:24" ht="18" customHeight="1">
      <c r="B95" s="109"/>
      <c r="C95" s="101"/>
      <c r="D95" s="100"/>
      <c r="E95" s="120"/>
      <c r="F95" s="100"/>
      <c r="G95" s="89" t="str">
        <f>IF(G94="","",VLOOKUP(G94,LISTAS!$F$5:$G$204,2,0))</f>
        <v/>
      </c>
      <c r="H95" s="152"/>
      <c r="I95" s="100"/>
      <c r="J95" s="100"/>
      <c r="K95" s="101"/>
      <c r="L95" s="112"/>
      <c r="M95" s="120"/>
      <c r="N95" s="100"/>
      <c r="O95" s="101"/>
      <c r="P95" s="123"/>
      <c r="S95" s="105"/>
      <c r="T95" s="106"/>
      <c r="U95" s="111"/>
      <c r="V95" s="107"/>
      <c r="W95" s="108"/>
      <c r="X95" s="108"/>
    </row>
    <row r="96" spans="2:24" ht="18" customHeight="1">
      <c r="B96" s="109">
        <v>4</v>
      </c>
      <c r="C96" s="88"/>
      <c r="D96" s="151">
        <v>0</v>
      </c>
      <c r="E96" s="121">
        <f>IF(D96&lt;&gt;"",D96,"")</f>
        <v>0</v>
      </c>
      <c r="F96" s="100" t="str">
        <f>IF(D96&lt;&gt;"",IF(C96="","",C96),"")</f>
        <v/>
      </c>
      <c r="G96" s="101">
        <f>IF(E96&lt;&gt;"",IF(E98&lt;&gt;"",SMALL(E96:F98,1),""),"")</f>
        <v>0</v>
      </c>
      <c r="H96" s="100"/>
      <c r="I96" s="100"/>
      <c r="J96" s="100"/>
      <c r="K96" s="101"/>
      <c r="L96" s="100"/>
      <c r="M96" s="120"/>
      <c r="N96" s="100"/>
      <c r="O96" s="101"/>
      <c r="P96" s="123"/>
      <c r="R96" s="40"/>
      <c r="S96" s="105"/>
      <c r="T96" s="106"/>
      <c r="U96" s="111"/>
      <c r="V96" s="107"/>
      <c r="W96" s="108"/>
      <c r="X96" s="108"/>
    </row>
    <row r="97" spans="2:24" ht="18" customHeight="1">
      <c r="B97" s="109"/>
      <c r="C97" s="89" t="str">
        <f>IF(C96="","",VLOOKUP(C96,LISTAS!$F$5:$G$204,2,0))</f>
        <v/>
      </c>
      <c r="D97" s="152"/>
      <c r="E97" s="122"/>
      <c r="F97" s="100"/>
      <c r="G97" s="101"/>
      <c r="H97" s="100"/>
      <c r="I97" s="100"/>
      <c r="J97" s="100"/>
      <c r="K97" s="101"/>
      <c r="L97" s="100"/>
      <c r="M97" s="120"/>
      <c r="N97" s="100"/>
      <c r="O97" s="101"/>
      <c r="P97" s="123"/>
      <c r="R97" s="40"/>
      <c r="S97" s="105"/>
      <c r="T97" s="106"/>
      <c r="U97" s="111"/>
      <c r="V97" s="107"/>
      <c r="W97" s="108"/>
      <c r="X97" s="108"/>
    </row>
    <row r="98" spans="2:24" ht="18" customHeight="1">
      <c r="B98" s="109">
        <v>13</v>
      </c>
      <c r="C98" s="88"/>
      <c r="D98" s="151">
        <v>0</v>
      </c>
      <c r="E98" s="122">
        <f>IF(D98&lt;&gt;"",D98,"")</f>
        <v>0</v>
      </c>
      <c r="F98" s="100" t="str">
        <f>IF(D98&lt;&gt;"",IF(C98="","",C98),"")</f>
        <v/>
      </c>
      <c r="G98" s="101" t="str">
        <f>VLOOKUP(G96,E96:F98,2,0)</f>
        <v/>
      </c>
      <c r="H98" s="100"/>
      <c r="I98" s="100"/>
      <c r="J98" s="100"/>
      <c r="K98" s="101"/>
      <c r="L98" s="100"/>
      <c r="M98" s="120"/>
      <c r="N98" s="100"/>
      <c r="O98" s="101"/>
      <c r="P98" s="123"/>
      <c r="R98" s="40"/>
      <c r="S98" s="105"/>
      <c r="T98" s="106"/>
      <c r="U98" s="111"/>
      <c r="V98" s="107"/>
      <c r="W98" s="108"/>
      <c r="X98" s="108"/>
    </row>
    <row r="99" spans="2:24" ht="18" customHeight="1">
      <c r="B99" s="109"/>
      <c r="C99" s="89" t="str">
        <f>IF(C98="","",VLOOKUP(C98,LISTAS!$F$5:$G$204,2,0))</f>
        <v/>
      </c>
      <c r="D99" s="152"/>
      <c r="E99" s="100"/>
      <c r="F99" s="100"/>
      <c r="G99" s="101"/>
      <c r="H99" s="100"/>
      <c r="I99" s="100"/>
      <c r="J99" s="100"/>
      <c r="K99" s="101"/>
      <c r="L99" s="100"/>
      <c r="M99" s="120"/>
      <c r="N99" s="100"/>
      <c r="O99" s="101"/>
      <c r="P99" s="100"/>
      <c r="R99" s="40"/>
      <c r="S99" s="105"/>
      <c r="T99" s="106"/>
      <c r="U99" s="111"/>
      <c r="V99" s="107"/>
      <c r="W99" s="108"/>
      <c r="X99" s="108"/>
    </row>
    <row r="100" spans="2:24" ht="18" customHeight="1">
      <c r="B100" s="109"/>
      <c r="C100" s="94"/>
      <c r="D100" s="112"/>
      <c r="E100" s="100"/>
      <c r="F100" s="100"/>
      <c r="G100" s="101"/>
      <c r="H100" s="100"/>
      <c r="I100" s="100"/>
      <c r="J100" s="100"/>
      <c r="K100" s="101"/>
      <c r="L100" s="100"/>
      <c r="M100" s="120"/>
      <c r="N100" s="100"/>
      <c r="O100" s="88" t="str">
        <f>IF(L84&lt;&gt;"",IF(L86&lt;&gt;"",IF(L84=L86,"",IF(L84&gt;L86,K84,K86)),""),"")</f>
        <v/>
      </c>
      <c r="P100" s="151">
        <v>0</v>
      </c>
      <c r="Q100" s="43"/>
      <c r="S100" s="105"/>
      <c r="T100" s="106"/>
      <c r="U100" s="111"/>
      <c r="V100" s="107"/>
      <c r="W100" s="108"/>
      <c r="X100" s="108"/>
    </row>
    <row r="101" spans="2:24" ht="18" customHeight="1">
      <c r="B101" s="109"/>
      <c r="C101" s="94"/>
      <c r="D101" s="112"/>
      <c r="E101" s="100"/>
      <c r="F101" s="100"/>
      <c r="G101" s="101"/>
      <c r="H101" s="100"/>
      <c r="I101" s="100"/>
      <c r="J101" s="100"/>
      <c r="K101" s="101"/>
      <c r="L101" s="100"/>
      <c r="M101" s="120"/>
      <c r="N101" s="100"/>
      <c r="O101" s="89" t="str">
        <f>IF(O100="","",VLOOKUP(O100,LISTAS!$F$5:$G$204,2,0))</f>
        <v/>
      </c>
      <c r="P101" s="152"/>
      <c r="Q101" s="43"/>
      <c r="S101" s="105"/>
      <c r="T101" s="106"/>
      <c r="U101" s="111"/>
      <c r="V101" s="107"/>
      <c r="W101" s="108"/>
      <c r="X101" s="108"/>
    </row>
    <row r="102" spans="2:24" ht="18" customHeight="1">
      <c r="B102" s="109"/>
      <c r="C102" s="94"/>
      <c r="D102" s="112"/>
      <c r="E102" s="100"/>
      <c r="F102" s="100"/>
      <c r="G102" s="101"/>
      <c r="H102" s="100"/>
      <c r="I102" s="100"/>
      <c r="J102" s="100"/>
      <c r="K102" s="101"/>
      <c r="L102" s="100"/>
      <c r="M102" s="120"/>
      <c r="N102" s="137"/>
      <c r="O102" s="88" t="str">
        <f>IF(L116&lt;&gt;"",IF(L118&lt;&gt;"",IF(L116=L118,"",IF(L116&gt;L118,K116,K118)),""),"")</f>
        <v/>
      </c>
      <c r="P102" s="151">
        <v>0</v>
      </c>
      <c r="Q102" s="43"/>
      <c r="S102" s="105"/>
      <c r="T102" s="106"/>
      <c r="U102" s="111"/>
      <c r="V102" s="107"/>
      <c r="W102" s="108"/>
      <c r="X102" s="108"/>
    </row>
    <row r="103" spans="2:24" ht="18" customHeight="1">
      <c r="B103" s="109"/>
      <c r="C103" s="94"/>
      <c r="D103" s="112"/>
      <c r="E103" s="100"/>
      <c r="F103" s="100"/>
      <c r="G103" s="101"/>
      <c r="H103" s="100"/>
      <c r="I103" s="100"/>
      <c r="J103" s="100"/>
      <c r="K103" s="101"/>
      <c r="L103" s="100"/>
      <c r="M103" s="120"/>
      <c r="N103" s="100"/>
      <c r="O103" s="89" t="str">
        <f>IF(O102="","",VLOOKUP(O102,LISTAS!$F$5:$G$204,2,0))</f>
        <v/>
      </c>
      <c r="P103" s="152"/>
      <c r="Q103" s="43"/>
      <c r="S103" s="105"/>
      <c r="T103" s="106"/>
      <c r="U103" s="111"/>
      <c r="V103" s="107"/>
      <c r="W103" s="108"/>
      <c r="X103" s="108"/>
    </row>
    <row r="104" spans="2:24" ht="18" customHeight="1">
      <c r="B104" s="109">
        <v>3</v>
      </c>
      <c r="C104" s="88"/>
      <c r="D104" s="151">
        <v>0</v>
      </c>
      <c r="E104" s="100">
        <f>IF(D104&lt;&gt;"",D104,"")</f>
        <v>0</v>
      </c>
      <c r="F104" s="100" t="str">
        <f>IF(D104&lt;&gt;"",IF(C104="","",C104),"")</f>
        <v/>
      </c>
      <c r="G104" s="101">
        <f>IF(E104&lt;&gt;"",IF(E106&lt;&gt;"",SMALL(E104:F106,1),""),"")</f>
        <v>0</v>
      </c>
      <c r="H104" s="100"/>
      <c r="I104" s="100"/>
      <c r="J104" s="100"/>
      <c r="K104" s="101"/>
      <c r="L104" s="100"/>
      <c r="M104" s="120"/>
      <c r="N104" s="100"/>
      <c r="O104" s="101"/>
      <c r="P104" s="123"/>
      <c r="Q104" s="43"/>
      <c r="S104" s="105"/>
      <c r="T104" s="106"/>
      <c r="U104" s="111"/>
      <c r="V104" s="107"/>
      <c r="W104" s="108"/>
      <c r="X104" s="108"/>
    </row>
    <row r="105" spans="2:24" ht="18" customHeight="1">
      <c r="B105" s="109"/>
      <c r="C105" s="89" t="str">
        <f>IF(C104="","",VLOOKUP(C104,LISTAS!$F$5:$G$204,2,0))</f>
        <v/>
      </c>
      <c r="D105" s="152"/>
      <c r="E105" s="100"/>
      <c r="F105" s="100"/>
      <c r="G105" s="101"/>
      <c r="H105" s="100"/>
      <c r="I105" s="100"/>
      <c r="J105" s="100"/>
      <c r="K105" s="101"/>
      <c r="L105" s="100"/>
      <c r="M105" s="120"/>
      <c r="N105" s="100"/>
      <c r="O105" s="101"/>
      <c r="P105" s="123"/>
      <c r="Q105" s="43"/>
      <c r="S105" s="105"/>
      <c r="T105" s="106"/>
      <c r="U105" s="107"/>
      <c r="V105" s="107"/>
      <c r="W105" s="108"/>
      <c r="X105" s="108"/>
    </row>
    <row r="106" spans="2:24" ht="18" customHeight="1">
      <c r="B106" s="109">
        <v>14</v>
      </c>
      <c r="C106" s="88"/>
      <c r="D106" s="151">
        <v>0</v>
      </c>
      <c r="E106" s="110">
        <f>IF(D106&lt;&gt;"",D106,"")</f>
        <v>0</v>
      </c>
      <c r="F106" s="100" t="str">
        <f>IF(D106&lt;&gt;"",IF(C106="","",C106),"")</f>
        <v/>
      </c>
      <c r="G106" s="101" t="str">
        <f>VLOOKUP(G104,E104:F106,2,0)</f>
        <v/>
      </c>
      <c r="H106" s="100"/>
      <c r="I106" s="100"/>
      <c r="J106" s="100"/>
      <c r="K106" s="101"/>
      <c r="L106" s="100"/>
      <c r="M106" s="120"/>
      <c r="N106" s="100"/>
      <c r="O106" s="101"/>
      <c r="P106" s="123"/>
      <c r="Q106" s="43"/>
      <c r="S106" s="105"/>
      <c r="T106" s="106"/>
      <c r="U106" s="107"/>
      <c r="V106" s="107" t="str">
        <f>IF(U106="","",VLOOKUP(U106,LISTAS!$F$5:$G$204,2,0))</f>
        <v/>
      </c>
      <c r="W106" s="108" t="str">
        <f t="shared" ref="W106:W132" si="12">IF(S106="","",IF(S106=1,180,IF(S106=2,170,IF(S106=3,150,IF(S106=4,140,IF(S106=5,135,IF(S106=6,130,IF(S106=7,120,IF(S106=8,110,IF(S106=9,105,IF(S106=10,105,IF(S106=11,105,IF(S106=12,105,IF(S106=13,105,IF(S106=14,105,IF(S106=15,105,IF(S106=16,105,IF(S106&gt;16,"",""))))))))))))))))))</f>
        <v/>
      </c>
      <c r="X106" s="108" t="str">
        <f t="shared" ref="X106:X132" si="13">IF(S106="","",IF($V$5="NÃO","",IF(S106=1,180,IF(S106=2,170,IF(S106=3,150,IF(S106=4,140,IF(S106=5,135,IF(S106=6,130,IF(S106=7,120,IF(S106=8,110,IF(S106=9,105,IF(S106=10,105,IF(S106=11,105,IF(S106=12,105,IF(S106=13,105,IF(S106=14,105,IF(S106=15,105,IF(S106=16,105,IF(S106&gt;16,"","")))))))))))))))))))</f>
        <v/>
      </c>
    </row>
    <row r="107" spans="2:24" ht="18" customHeight="1">
      <c r="B107" s="109"/>
      <c r="C107" s="89" t="str">
        <f>IF(C106="","",VLOOKUP(C106,LISTAS!$F$5:$G$204,2,0))</f>
        <v/>
      </c>
      <c r="D107" s="152"/>
      <c r="E107" s="100"/>
      <c r="F107" s="124"/>
      <c r="G107" s="101"/>
      <c r="H107" s="100"/>
      <c r="I107" s="100"/>
      <c r="J107" s="100"/>
      <c r="K107" s="101"/>
      <c r="L107" s="100"/>
      <c r="M107" s="120"/>
      <c r="N107" s="100"/>
      <c r="O107" s="101"/>
      <c r="P107" s="123"/>
      <c r="Q107" s="43"/>
      <c r="S107" s="105"/>
      <c r="T107" s="106"/>
      <c r="U107" s="107"/>
      <c r="V107" s="107"/>
      <c r="W107" s="108"/>
      <c r="X107" s="108"/>
    </row>
    <row r="108" spans="2:24" ht="18" customHeight="1">
      <c r="B108" s="109"/>
      <c r="C108" s="94"/>
      <c r="D108" s="112"/>
      <c r="E108" s="100"/>
      <c r="F108" s="136"/>
      <c r="G108" s="88" t="str">
        <f>IF(D104&lt;&gt;"",IF(D106&lt;&gt;"",IF(D104=D106,"",IF(D104&gt;D106,C104,C106)),""),"")</f>
        <v/>
      </c>
      <c r="H108" s="151">
        <v>0</v>
      </c>
      <c r="I108" s="100">
        <f>IF(H108&lt;&gt;"",H108,"")</f>
        <v>0</v>
      </c>
      <c r="J108" s="100" t="str">
        <f>IF(H108&lt;&gt;"",IF(G108="","",G108),"")</f>
        <v/>
      </c>
      <c r="K108" s="101">
        <f>IF(I108&lt;&gt;"",IF(I110&lt;&gt;"",SMALL(I108:J110,1),""),"")</f>
        <v>0</v>
      </c>
      <c r="L108" s="100"/>
      <c r="M108" s="120"/>
      <c r="N108" s="100"/>
      <c r="O108" s="101"/>
      <c r="P108" s="123"/>
      <c r="Q108" s="43"/>
      <c r="S108" s="105"/>
      <c r="T108" s="106"/>
      <c r="U108" s="107"/>
      <c r="V108" s="107" t="str">
        <f>IF(U108="","",VLOOKUP(U108,LISTAS!$F$5:$G$204,2,0))</f>
        <v/>
      </c>
      <c r="W108" s="108" t="str">
        <f t="shared" si="12"/>
        <v/>
      </c>
      <c r="X108" s="108" t="str">
        <f t="shared" si="13"/>
        <v/>
      </c>
    </row>
    <row r="109" spans="2:24" ht="18" customHeight="1">
      <c r="B109" s="109"/>
      <c r="C109" s="94"/>
      <c r="D109" s="112"/>
      <c r="E109" s="100"/>
      <c r="F109" s="136"/>
      <c r="G109" s="89" t="str">
        <f>IF(G108="","",VLOOKUP(G108,LISTAS!$F$5:$G$204,2,0))</f>
        <v/>
      </c>
      <c r="H109" s="152"/>
      <c r="I109" s="100"/>
      <c r="J109" s="100"/>
      <c r="K109" s="101"/>
      <c r="L109" s="100"/>
      <c r="M109" s="120"/>
      <c r="N109" s="100"/>
      <c r="O109" s="101"/>
      <c r="P109" s="123"/>
      <c r="Q109" s="43"/>
      <c r="S109" s="105"/>
      <c r="T109" s="106"/>
      <c r="U109" s="107"/>
      <c r="V109" s="107"/>
      <c r="W109" s="108"/>
      <c r="X109" s="108"/>
    </row>
    <row r="110" spans="2:24" ht="18" customHeight="1">
      <c r="B110" s="109"/>
      <c r="C110" s="94"/>
      <c r="D110" s="112"/>
      <c r="E110" s="120"/>
      <c r="F110" s="137"/>
      <c r="G110" s="88" t="str">
        <f>IF(D112&lt;&gt;"",IF(D114&lt;&gt;"",IF(D112=D114,"",IF(D112&gt;D114,C112,C114)),""),"")</f>
        <v/>
      </c>
      <c r="H110" s="151">
        <v>0</v>
      </c>
      <c r="I110" s="110">
        <f>IF(H110&lt;&gt;"",H110,"")</f>
        <v>0</v>
      </c>
      <c r="J110" s="100" t="str">
        <f>IF(H110&lt;&gt;"",IF(G110="","",G110),"")</f>
        <v/>
      </c>
      <c r="K110" s="101" t="str">
        <f>VLOOKUP(K108,I108:J110,2,0)</f>
        <v/>
      </c>
      <c r="L110" s="100"/>
      <c r="M110" s="120"/>
      <c r="N110" s="100"/>
      <c r="O110" s="101"/>
      <c r="P110" s="123"/>
      <c r="S110" s="105"/>
      <c r="T110" s="106"/>
      <c r="U110" s="107"/>
      <c r="V110" s="107" t="str">
        <f>IF(U110="","",VLOOKUP(U110,LISTAS!$F$5:$G$204,2,0))</f>
        <v/>
      </c>
      <c r="W110" s="108" t="str">
        <f t="shared" si="12"/>
        <v/>
      </c>
      <c r="X110" s="108" t="str">
        <f t="shared" si="13"/>
        <v/>
      </c>
    </row>
    <row r="111" spans="2:24" ht="18" customHeight="1">
      <c r="B111" s="109"/>
      <c r="C111" s="94"/>
      <c r="D111" s="112"/>
      <c r="E111" s="120"/>
      <c r="F111" s="100"/>
      <c r="G111" s="89" t="str">
        <f>IF(G110="","",VLOOKUP(G110,LISTAS!$F$5:$G$204,2,0))</f>
        <v/>
      </c>
      <c r="H111" s="152"/>
      <c r="I111" s="120"/>
      <c r="J111" s="100"/>
      <c r="K111" s="101"/>
      <c r="L111" s="100"/>
      <c r="M111" s="120"/>
      <c r="N111" s="100"/>
      <c r="O111" s="101"/>
      <c r="P111" s="123"/>
      <c r="S111" s="105"/>
      <c r="T111" s="106"/>
      <c r="U111" s="107"/>
      <c r="V111" s="107"/>
      <c r="W111" s="108"/>
      <c r="X111" s="108"/>
    </row>
    <row r="112" spans="2:24" ht="18" customHeight="1">
      <c r="B112" s="109">
        <v>5</v>
      </c>
      <c r="C112" s="88"/>
      <c r="D112" s="151">
        <v>0</v>
      </c>
      <c r="E112" s="121">
        <f>IF(D112&lt;&gt;"",D112,"")</f>
        <v>0</v>
      </c>
      <c r="F112" s="100" t="str">
        <f>IF(D112&lt;&gt;"",IF(C112="","",C112),"")</f>
        <v/>
      </c>
      <c r="G112" s="101">
        <f>IF(E112&lt;&gt;"",IF(E114&lt;&gt;"",SMALL(E112:F114,1),""),"")</f>
        <v>0</v>
      </c>
      <c r="H112" s="100"/>
      <c r="I112" s="120"/>
      <c r="J112" s="100"/>
      <c r="K112" s="101"/>
      <c r="L112" s="100"/>
      <c r="M112" s="120"/>
      <c r="N112" s="100"/>
      <c r="O112" s="101"/>
      <c r="P112" s="123"/>
      <c r="S112" s="105"/>
      <c r="T112" s="106"/>
      <c r="U112" s="107"/>
      <c r="V112" s="107" t="str">
        <f>IF(U112="","",VLOOKUP(U112,LISTAS!$F$5:$G$204,2,0))</f>
        <v/>
      </c>
      <c r="W112" s="108" t="str">
        <f t="shared" si="12"/>
        <v/>
      </c>
      <c r="X112" s="108" t="str">
        <f t="shared" si="13"/>
        <v/>
      </c>
    </row>
    <row r="113" spans="2:24" ht="18" customHeight="1">
      <c r="B113" s="109"/>
      <c r="C113" s="89" t="str">
        <f>IF(C112="","",VLOOKUP(C112,LISTAS!$F$5:$G$204,2,0))</f>
        <v/>
      </c>
      <c r="D113" s="152"/>
      <c r="E113" s="122"/>
      <c r="F113" s="100"/>
      <c r="G113" s="101"/>
      <c r="H113" s="100"/>
      <c r="I113" s="120"/>
      <c r="J113" s="100"/>
      <c r="K113" s="101"/>
      <c r="L113" s="100"/>
      <c r="M113" s="120"/>
      <c r="N113" s="100"/>
      <c r="O113" s="101"/>
      <c r="P113" s="123"/>
      <c r="S113" s="105"/>
      <c r="T113" s="106"/>
      <c r="U113" s="107"/>
      <c r="V113" s="107"/>
      <c r="W113" s="108"/>
      <c r="X113" s="108"/>
    </row>
    <row r="114" spans="2:24" ht="18" customHeight="1">
      <c r="B114" s="109">
        <v>12</v>
      </c>
      <c r="C114" s="88"/>
      <c r="D114" s="151">
        <v>0</v>
      </c>
      <c r="E114" s="122">
        <f>IF(D114&lt;&gt;"",D114,"")</f>
        <v>0</v>
      </c>
      <c r="F114" s="100" t="str">
        <f>IF(D114&lt;&gt;"",IF(C114="","",C114),"")</f>
        <v/>
      </c>
      <c r="G114" s="101" t="str">
        <f>VLOOKUP(G112,E112:F114,2,0)</f>
        <v/>
      </c>
      <c r="H114" s="100"/>
      <c r="I114" s="120"/>
      <c r="J114" s="100"/>
      <c r="K114" s="101"/>
      <c r="L114" s="100"/>
      <c r="M114" s="120"/>
      <c r="N114" s="100"/>
      <c r="O114" s="101"/>
      <c r="P114" s="123"/>
      <c r="S114" s="105"/>
      <c r="T114" s="106"/>
      <c r="U114" s="107"/>
      <c r="V114" s="107" t="str">
        <f>IF(U114="","",VLOOKUP(U114,LISTAS!$F$5:$G$204,2,0))</f>
        <v/>
      </c>
      <c r="W114" s="108" t="str">
        <f t="shared" si="12"/>
        <v/>
      </c>
      <c r="X114" s="108" t="str">
        <f t="shared" si="13"/>
        <v/>
      </c>
    </row>
    <row r="115" spans="2:24" ht="18" customHeight="1">
      <c r="B115" s="109"/>
      <c r="C115" s="89" t="str">
        <f>IF(C114="","",VLOOKUP(C114,LISTAS!$F$5:$G$204,2,0))</f>
        <v/>
      </c>
      <c r="D115" s="152"/>
      <c r="E115" s="100"/>
      <c r="F115" s="100"/>
      <c r="G115" s="101"/>
      <c r="H115" s="100"/>
      <c r="I115" s="120"/>
      <c r="J115" s="100"/>
      <c r="K115" s="101"/>
      <c r="L115" s="100"/>
      <c r="M115" s="120"/>
      <c r="N115" s="100"/>
      <c r="O115" s="101"/>
      <c r="P115" s="123"/>
      <c r="S115" s="105"/>
      <c r="T115" s="106"/>
      <c r="U115" s="107"/>
      <c r="V115" s="107"/>
      <c r="W115" s="108"/>
      <c r="X115" s="108"/>
    </row>
    <row r="116" spans="2:24" ht="18" customHeight="1">
      <c r="B116" s="109"/>
      <c r="C116" s="94"/>
      <c r="D116" s="112"/>
      <c r="E116" s="100"/>
      <c r="F116" s="100"/>
      <c r="G116" s="101"/>
      <c r="H116" s="100"/>
      <c r="I116" s="120"/>
      <c r="J116" s="100"/>
      <c r="K116" s="88" t="str">
        <f>IF(H108&lt;&gt;"",IF(H110&lt;&gt;"",IF(H108=H110,"",IF(H108&gt;H110,G108,G110)),""),"")</f>
        <v/>
      </c>
      <c r="L116" s="151">
        <v>0</v>
      </c>
      <c r="M116" s="121">
        <f>IF(L116&lt;&gt;"",L116,"")</f>
        <v>0</v>
      </c>
      <c r="N116" s="100" t="str">
        <f>IF(L116&lt;&gt;"",IF(K116="","",K116),"")</f>
        <v/>
      </c>
      <c r="O116" s="101">
        <f>IF(M116&lt;&gt;"",IF(M118&lt;&gt;"",SMALL(M116:N118,1),""),"")</f>
        <v>0</v>
      </c>
      <c r="P116" s="123"/>
      <c r="S116" s="105"/>
      <c r="T116" s="106"/>
      <c r="U116" s="107"/>
      <c r="V116" s="107" t="str">
        <f>IF(U116="","",VLOOKUP(U116,LISTAS!$F$5:$G$204,2,0))</f>
        <v/>
      </c>
      <c r="W116" s="108" t="str">
        <f t="shared" si="12"/>
        <v/>
      </c>
      <c r="X116" s="108" t="str">
        <f t="shared" si="13"/>
        <v/>
      </c>
    </row>
    <row r="117" spans="2:24" ht="18" customHeight="1">
      <c r="B117" s="109"/>
      <c r="C117" s="94"/>
      <c r="D117" s="112"/>
      <c r="E117" s="100"/>
      <c r="F117" s="100"/>
      <c r="G117" s="101"/>
      <c r="H117" s="100"/>
      <c r="I117" s="120"/>
      <c r="J117" s="100"/>
      <c r="K117" s="89" t="str">
        <f>IF(K116="","",VLOOKUP(K116,LISTAS!$F$5:$G$204,2,0))</f>
        <v/>
      </c>
      <c r="L117" s="152"/>
      <c r="M117" s="122"/>
      <c r="N117" s="100"/>
      <c r="O117" s="101"/>
      <c r="P117" s="123"/>
      <c r="S117" s="105"/>
      <c r="T117" s="106"/>
      <c r="U117" s="107"/>
      <c r="V117" s="107"/>
      <c r="W117" s="108"/>
      <c r="X117" s="108"/>
    </row>
    <row r="118" spans="2:24" ht="18" customHeight="1">
      <c r="B118" s="109"/>
      <c r="C118" s="94"/>
      <c r="D118" s="112"/>
      <c r="E118" s="100"/>
      <c r="F118" s="100"/>
      <c r="G118" s="101"/>
      <c r="H118" s="100"/>
      <c r="I118" s="120"/>
      <c r="J118" s="137"/>
      <c r="K118" s="88" t="str">
        <f>IF(H124&lt;&gt;"",IF(H126&lt;&gt;"",IF(H124=H126,"",IF(H124&gt;H126,G124,G126)),""),"")</f>
        <v/>
      </c>
      <c r="L118" s="151">
        <v>0</v>
      </c>
      <c r="M118" s="122">
        <f>IF(L118&lt;&gt;"",L118,"")</f>
        <v>0</v>
      </c>
      <c r="N118" s="100" t="str">
        <f>IF(L118&lt;&gt;"",IF(K118="","",K118),"")</f>
        <v/>
      </c>
      <c r="O118" s="101" t="str">
        <f>VLOOKUP(O116,M116:N118,2,0)</f>
        <v/>
      </c>
      <c r="P118" s="123"/>
      <c r="S118" s="105"/>
      <c r="T118" s="106"/>
      <c r="U118" s="107"/>
      <c r="V118" s="107" t="str">
        <f>IF(U118="","",VLOOKUP(U118,LISTAS!$F$5:$G$204,2,0))</f>
        <v/>
      </c>
      <c r="W118" s="108" t="str">
        <f t="shared" si="12"/>
        <v/>
      </c>
      <c r="X118" s="108" t="str">
        <f t="shared" si="13"/>
        <v/>
      </c>
    </row>
    <row r="119" spans="2:24" ht="18" customHeight="1">
      <c r="B119" s="109"/>
      <c r="C119" s="94"/>
      <c r="D119" s="112"/>
      <c r="E119" s="100"/>
      <c r="F119" s="100"/>
      <c r="G119" s="101"/>
      <c r="H119" s="100"/>
      <c r="I119" s="120"/>
      <c r="J119" s="100"/>
      <c r="K119" s="89" t="str">
        <f>IF(K118="","",VLOOKUP(K118,LISTAS!$F$5:$G$204,2,0))</f>
        <v/>
      </c>
      <c r="L119" s="152"/>
      <c r="M119" s="100"/>
      <c r="N119" s="100"/>
      <c r="O119" s="101"/>
      <c r="P119" s="123"/>
      <c r="S119" s="105"/>
      <c r="T119" s="106"/>
      <c r="U119" s="107"/>
      <c r="V119" s="107"/>
      <c r="W119" s="108"/>
      <c r="X119" s="108"/>
    </row>
    <row r="120" spans="2:24" ht="18" customHeight="1">
      <c r="B120" s="109">
        <v>8</v>
      </c>
      <c r="C120" s="88"/>
      <c r="D120" s="151">
        <v>0</v>
      </c>
      <c r="E120" s="100">
        <f>IF(D120&lt;&gt;"",D120,"")</f>
        <v>0</v>
      </c>
      <c r="F120" s="100" t="str">
        <f>IF(D120&lt;&gt;"",IF(C120="","",C120),"")</f>
        <v/>
      </c>
      <c r="G120" s="101">
        <f>IF(E120&lt;&gt;"",IF(E122&lt;&gt;"",SMALL(E120:F122,1),""),"")</f>
        <v>0</v>
      </c>
      <c r="H120" s="100"/>
      <c r="I120" s="120"/>
      <c r="J120" s="100"/>
      <c r="K120" s="94"/>
      <c r="L120" s="112"/>
      <c r="M120" s="100"/>
      <c r="N120" s="100"/>
      <c r="O120" s="101"/>
      <c r="P120" s="123"/>
      <c r="S120" s="105"/>
      <c r="T120" s="106"/>
      <c r="U120" s="107"/>
      <c r="V120" s="107" t="str">
        <f>IF(U120="","",VLOOKUP(U120,LISTAS!$F$5:$G$204,2,0))</f>
        <v/>
      </c>
      <c r="W120" s="108" t="str">
        <f t="shared" si="12"/>
        <v/>
      </c>
      <c r="X120" s="108" t="str">
        <f t="shared" si="13"/>
        <v/>
      </c>
    </row>
    <row r="121" spans="2:24" ht="18" customHeight="1">
      <c r="B121" s="109"/>
      <c r="C121" s="89" t="str">
        <f>IF(C120="","",VLOOKUP(C120,LISTAS!$F$5:$G$204,2,0))</f>
        <v/>
      </c>
      <c r="D121" s="152"/>
      <c r="E121" s="100"/>
      <c r="F121" s="100"/>
      <c r="G121" s="101"/>
      <c r="H121" s="100"/>
      <c r="I121" s="120"/>
      <c r="J121" s="100"/>
      <c r="K121" s="94"/>
      <c r="L121" s="112"/>
      <c r="M121" s="100"/>
      <c r="N121" s="100"/>
      <c r="O121" s="101"/>
      <c r="P121" s="123"/>
      <c r="S121" s="105"/>
      <c r="T121" s="106"/>
      <c r="U121" s="107"/>
      <c r="V121" s="107"/>
      <c r="W121" s="108"/>
      <c r="X121" s="108"/>
    </row>
    <row r="122" spans="2:24" ht="18" customHeight="1">
      <c r="B122" s="109">
        <v>10</v>
      </c>
      <c r="C122" s="88"/>
      <c r="D122" s="151">
        <v>0</v>
      </c>
      <c r="E122" s="110">
        <f>IF(D122&lt;&gt;"",D122,"")</f>
        <v>0</v>
      </c>
      <c r="F122" s="100" t="str">
        <f>IF(D122&lt;&gt;"",IF(C122="","",C122),"")</f>
        <v/>
      </c>
      <c r="G122" s="101" t="str">
        <f>VLOOKUP(G120,E120:F122,2,0)</f>
        <v/>
      </c>
      <c r="H122" s="100"/>
      <c r="I122" s="120"/>
      <c r="J122" s="100"/>
      <c r="K122" s="94"/>
      <c r="L122" s="112"/>
      <c r="M122" s="100"/>
      <c r="N122" s="100"/>
      <c r="O122" s="101"/>
      <c r="P122" s="123"/>
      <c r="S122" s="105"/>
      <c r="T122" s="106"/>
      <c r="U122" s="107"/>
      <c r="V122" s="107" t="str">
        <f>IF(U122="","",VLOOKUP(U122,LISTAS!$F$5:$G$204,2,0))</f>
        <v/>
      </c>
      <c r="W122" s="108" t="str">
        <f t="shared" si="12"/>
        <v/>
      </c>
      <c r="X122" s="108" t="str">
        <f t="shared" si="13"/>
        <v/>
      </c>
    </row>
    <row r="123" spans="2:24" ht="18" customHeight="1">
      <c r="B123" s="109"/>
      <c r="C123" s="89" t="str">
        <f>IF(C122="","",VLOOKUP(C122,LISTAS!$F$5:$G$204,2,0))</f>
        <v/>
      </c>
      <c r="D123" s="152"/>
      <c r="E123" s="100"/>
      <c r="F123" s="124"/>
      <c r="G123" s="101"/>
      <c r="H123" s="100"/>
      <c r="I123" s="120"/>
      <c r="J123" s="100"/>
      <c r="K123" s="94"/>
      <c r="L123" s="112"/>
      <c r="M123" s="100"/>
      <c r="N123" s="100"/>
      <c r="O123" s="101"/>
      <c r="P123" s="123"/>
      <c r="S123" s="105"/>
      <c r="T123" s="106"/>
      <c r="U123" s="107"/>
      <c r="V123" s="107"/>
      <c r="W123" s="108"/>
      <c r="X123" s="108"/>
    </row>
    <row r="124" spans="2:24" ht="18" customHeight="1">
      <c r="B124" s="109"/>
      <c r="C124" s="94"/>
      <c r="D124" s="112"/>
      <c r="E124" s="100"/>
      <c r="F124" s="136"/>
      <c r="G124" s="88" t="str">
        <f>IF(D120&lt;&gt;"",IF(D122&lt;&gt;"",IF(D120=D122,"",IF(D120&gt;D122,C120,C122)),""),"")</f>
        <v/>
      </c>
      <c r="H124" s="151">
        <v>0</v>
      </c>
      <c r="I124" s="121">
        <f>IF(H124&lt;&gt;"",H124,"")</f>
        <v>0</v>
      </c>
      <c r="J124" s="100" t="str">
        <f>IF(H124&lt;&gt;"",IF(G124="","",G124),"")</f>
        <v/>
      </c>
      <c r="K124" s="101">
        <f>IF(I124&lt;&gt;"",IF(I126&lt;&gt;"",SMALL(I124:J126,1),""),"")</f>
        <v>0</v>
      </c>
      <c r="L124" s="112"/>
      <c r="M124" s="100"/>
      <c r="N124" s="100"/>
      <c r="O124" s="101"/>
      <c r="P124" s="123"/>
      <c r="S124" s="105"/>
      <c r="T124" s="106"/>
      <c r="U124" s="107"/>
      <c r="V124" s="107" t="str">
        <f>IF(U124="","",VLOOKUP(U124,LISTAS!$F$5:$G$204,2,0))</f>
        <v/>
      </c>
      <c r="W124" s="108" t="str">
        <f t="shared" si="12"/>
        <v/>
      </c>
      <c r="X124" s="108" t="str">
        <f t="shared" si="13"/>
        <v/>
      </c>
    </row>
    <row r="125" spans="2:24" ht="18" customHeight="1">
      <c r="B125" s="109"/>
      <c r="C125" s="94"/>
      <c r="D125" s="112"/>
      <c r="E125" s="100"/>
      <c r="F125" s="136"/>
      <c r="G125" s="89" t="str">
        <f>IF(G124="","",VLOOKUP(G124,LISTAS!$F$5:$G$204,2,0))</f>
        <v/>
      </c>
      <c r="H125" s="152"/>
      <c r="I125" s="122"/>
      <c r="J125" s="100"/>
      <c r="K125" s="101"/>
      <c r="L125" s="112"/>
      <c r="M125" s="100"/>
      <c r="N125" s="100"/>
      <c r="O125" s="101"/>
      <c r="P125" s="123"/>
      <c r="S125" s="105"/>
      <c r="T125" s="106"/>
      <c r="U125" s="107"/>
      <c r="V125" s="107"/>
      <c r="W125" s="108"/>
      <c r="X125" s="108"/>
    </row>
    <row r="126" spans="2:24" ht="18" customHeight="1">
      <c r="B126" s="109"/>
      <c r="C126" s="94"/>
      <c r="D126" s="112"/>
      <c r="E126" s="120"/>
      <c r="F126" s="137"/>
      <c r="G126" s="88" t="str">
        <f>IF(D128&lt;&gt;"",IF(D130&lt;&gt;"",IF(D128=D130,"",IF(D128&gt;D130,C128,C130)),""),"")</f>
        <v/>
      </c>
      <c r="H126" s="151">
        <v>0</v>
      </c>
      <c r="I126" s="122">
        <f>IF(H126&lt;&gt;"",H126,"")</f>
        <v>0</v>
      </c>
      <c r="J126" s="100" t="str">
        <f>IF(H126&lt;&gt;"",IF(G126="","",G126),"")</f>
        <v/>
      </c>
      <c r="K126" s="101" t="str">
        <f>VLOOKUP(K124,I124:J126,2,0)</f>
        <v/>
      </c>
      <c r="L126" s="112"/>
      <c r="M126" s="100"/>
      <c r="N126" s="100"/>
      <c r="O126" s="101"/>
      <c r="P126" s="123"/>
      <c r="S126" s="105"/>
      <c r="T126" s="106"/>
      <c r="U126" s="107"/>
      <c r="V126" s="107" t="str">
        <f>IF(U126="","",VLOOKUP(U126,LISTAS!$F$5:$G$204,2,0))</f>
        <v/>
      </c>
      <c r="W126" s="108" t="str">
        <f t="shared" si="12"/>
        <v/>
      </c>
      <c r="X126" s="108" t="str">
        <f t="shared" si="13"/>
        <v/>
      </c>
    </row>
    <row r="127" spans="2:24" ht="18" customHeight="1">
      <c r="B127" s="109"/>
      <c r="C127" s="94"/>
      <c r="D127" s="112"/>
      <c r="E127" s="120"/>
      <c r="F127" s="100"/>
      <c r="G127" s="89" t="str">
        <f>IF(G126="","",VLOOKUP(G126,LISTAS!$F$5:$G$204,2,0))</f>
        <v/>
      </c>
      <c r="H127" s="152"/>
      <c r="I127" s="100"/>
      <c r="J127" s="100"/>
      <c r="K127" s="101"/>
      <c r="L127" s="112"/>
      <c r="M127" s="100"/>
      <c r="N127" s="100"/>
      <c r="O127" s="101"/>
      <c r="P127" s="123"/>
      <c r="S127" s="105"/>
      <c r="T127" s="106"/>
      <c r="U127" s="107"/>
      <c r="V127" s="107"/>
      <c r="W127" s="108"/>
      <c r="X127" s="108"/>
    </row>
    <row r="128" spans="2:24" ht="18" customHeight="1">
      <c r="B128" s="109">
        <v>2</v>
      </c>
      <c r="C128" s="88"/>
      <c r="D128" s="151">
        <v>0</v>
      </c>
      <c r="E128" s="121">
        <f>IF(D128&lt;&gt;"",D128,"")</f>
        <v>0</v>
      </c>
      <c r="F128" s="100" t="str">
        <f>IF(D128&lt;&gt;"",IF(C128="","",C128),"")</f>
        <v/>
      </c>
      <c r="G128" s="101">
        <f>IF(E128&lt;&gt;"",IF(E130&lt;&gt;"",SMALL(E128:F130,1),""),"")</f>
        <v>0</v>
      </c>
      <c r="H128" s="100"/>
      <c r="I128" s="100"/>
      <c r="J128" s="100"/>
      <c r="K128" s="101"/>
      <c r="L128" s="100"/>
      <c r="M128" s="100"/>
      <c r="N128" s="100"/>
      <c r="O128" s="101"/>
      <c r="P128" s="123"/>
      <c r="S128" s="105"/>
      <c r="T128" s="106"/>
      <c r="U128" s="107"/>
      <c r="V128" s="107" t="str">
        <f>IF(U128="","",VLOOKUP(U128,LISTAS!$F$5:$G$204,2,0))</f>
        <v/>
      </c>
      <c r="W128" s="108" t="str">
        <f t="shared" si="12"/>
        <v/>
      </c>
      <c r="X128" s="108" t="str">
        <f t="shared" si="13"/>
        <v/>
      </c>
    </row>
    <row r="129" spans="2:25" ht="18" customHeight="1">
      <c r="B129" s="109"/>
      <c r="C129" s="89" t="str">
        <f>IF(C128="","",VLOOKUP(C128,LISTAS!$F$5:$G$204,2,0))</f>
        <v/>
      </c>
      <c r="D129" s="152"/>
      <c r="E129" s="122"/>
      <c r="F129" s="100"/>
      <c r="G129" s="101"/>
      <c r="H129" s="100"/>
      <c r="I129" s="100"/>
      <c r="J129" s="100"/>
      <c r="K129" s="101"/>
      <c r="L129" s="100"/>
      <c r="M129" s="100"/>
      <c r="N129" s="100"/>
      <c r="O129" s="101"/>
      <c r="P129" s="123"/>
      <c r="S129" s="105"/>
      <c r="T129" s="106"/>
      <c r="U129" s="107"/>
      <c r="V129" s="107"/>
      <c r="W129" s="108"/>
      <c r="X129" s="108"/>
    </row>
    <row r="130" spans="2:25" ht="18" customHeight="1">
      <c r="B130" s="109">
        <v>15</v>
      </c>
      <c r="C130" s="88"/>
      <c r="D130" s="151">
        <v>0</v>
      </c>
      <c r="E130" s="122">
        <f>IF(D130&lt;&gt;"",D130,"")</f>
        <v>0</v>
      </c>
      <c r="F130" s="100" t="str">
        <f>IF(D130&lt;&gt;"",IF(C130="","",C130),"")</f>
        <v/>
      </c>
      <c r="G130" s="101" t="str">
        <f>VLOOKUP(G128,E128:F130,2,0)</f>
        <v/>
      </c>
      <c r="H130" s="100"/>
      <c r="I130" s="100"/>
      <c r="J130" s="100"/>
      <c r="K130" s="101"/>
      <c r="L130" s="100"/>
      <c r="M130" s="100"/>
      <c r="N130" s="100"/>
      <c r="O130" s="101"/>
      <c r="P130" s="123"/>
      <c r="S130" s="105"/>
      <c r="T130" s="106"/>
      <c r="U130" s="107"/>
      <c r="V130" s="107" t="str">
        <f>IF(U130="","",VLOOKUP(U130,LISTAS!$F$5:$G$204,2,0))</f>
        <v/>
      </c>
      <c r="W130" s="108" t="str">
        <f t="shared" si="12"/>
        <v/>
      </c>
      <c r="X130" s="108" t="str">
        <f t="shared" si="13"/>
        <v/>
      </c>
    </row>
    <row r="131" spans="2:25" ht="18" customHeight="1">
      <c r="B131" s="109"/>
      <c r="C131" s="89" t="str">
        <f>IF(C130="","",VLOOKUP(C130,LISTAS!$F$5:$G$204,2,0))</f>
        <v/>
      </c>
      <c r="D131" s="152"/>
      <c r="E131" s="100"/>
      <c r="F131" s="100"/>
      <c r="G131" s="101"/>
      <c r="H131" s="100"/>
      <c r="I131" s="100"/>
      <c r="J131" s="100"/>
      <c r="K131" s="101"/>
      <c r="L131" s="100"/>
      <c r="M131" s="100"/>
      <c r="N131" s="100"/>
      <c r="O131" s="101"/>
      <c r="P131" s="123"/>
      <c r="S131" s="105"/>
      <c r="T131" s="106"/>
      <c r="U131" s="107"/>
      <c r="V131" s="107"/>
      <c r="W131" s="108"/>
      <c r="X131" s="108"/>
    </row>
    <row r="132" spans="2:25" ht="18" customHeight="1">
      <c r="B132" s="125"/>
      <c r="C132" s="126"/>
      <c r="D132" s="127"/>
      <c r="E132" s="128"/>
      <c r="F132" s="128"/>
      <c r="G132" s="129"/>
      <c r="H132" s="128"/>
      <c r="I132" s="128"/>
      <c r="J132" s="128"/>
      <c r="K132" s="129"/>
      <c r="L132" s="128"/>
      <c r="M132" s="128"/>
      <c r="N132" s="128"/>
      <c r="O132" s="129"/>
      <c r="P132" s="138"/>
      <c r="S132" s="105"/>
      <c r="T132" s="106"/>
      <c r="U132" s="107"/>
      <c r="V132" s="107" t="str">
        <f>IF(U132="","",VLOOKUP(U132,LISTAS!$F$5:$G$204,2,0))</f>
        <v/>
      </c>
      <c r="W132" s="108" t="str">
        <f t="shared" si="12"/>
        <v/>
      </c>
      <c r="X132" s="108" t="str">
        <f t="shared" si="13"/>
        <v/>
      </c>
    </row>
    <row r="133" spans="2:25" ht="18" customHeight="1">
      <c r="B133" s="86"/>
      <c r="C133" s="87"/>
      <c r="D133" s="15"/>
      <c r="E133" s="15"/>
      <c r="F133" s="15"/>
      <c r="G133" s="87"/>
      <c r="H133" s="15"/>
      <c r="I133" s="15"/>
      <c r="J133" s="15"/>
      <c r="K133" s="87"/>
      <c r="L133" s="15"/>
      <c r="M133" s="15"/>
      <c r="N133" s="15"/>
      <c r="O133" s="87"/>
      <c r="P133" s="15"/>
    </row>
    <row r="134" spans="2:25" ht="18" customHeight="1">
      <c r="B134" s="90"/>
      <c r="C134" s="42"/>
    </row>
    <row r="135" spans="2:25" ht="18" customHeight="1">
      <c r="B135" s="90"/>
      <c r="C135" s="42"/>
    </row>
    <row r="136" spans="2:25" ht="18" customHeight="1">
      <c r="B136" s="90"/>
      <c r="C136" s="42"/>
      <c r="Q136" s="19"/>
      <c r="R136" s="19"/>
      <c r="S136" s="19"/>
      <c r="T136" s="19"/>
      <c r="U136" s="41"/>
      <c r="V136" s="41"/>
      <c r="W136" s="19"/>
      <c r="X136" s="19"/>
      <c r="Y136" s="19"/>
    </row>
    <row r="137" spans="2:25" ht="18" customHeight="1">
      <c r="B137" s="90"/>
      <c r="C137" s="42"/>
      <c r="Q137" s="19"/>
      <c r="R137" s="19"/>
      <c r="S137" s="19"/>
      <c r="T137" s="19"/>
      <c r="U137" s="41"/>
      <c r="V137" s="41"/>
      <c r="W137" s="19"/>
      <c r="X137" s="19"/>
      <c r="Y137" s="19"/>
    </row>
    <row r="138" spans="2:25" ht="18" customHeight="1">
      <c r="B138" s="90"/>
      <c r="C138" s="42"/>
    </row>
    <row r="139" spans="2:25" ht="18" customHeight="1">
      <c r="B139" s="90"/>
      <c r="C139" s="42"/>
    </row>
    <row r="140" spans="2:25" ht="18" customHeight="1">
      <c r="B140" s="90"/>
      <c r="C140" s="42"/>
    </row>
    <row r="141" spans="2:25" ht="18" customHeight="1">
      <c r="B141" s="90"/>
      <c r="C141" s="42"/>
    </row>
    <row r="142" spans="2:25" ht="18" customHeight="1">
      <c r="B142" s="90"/>
      <c r="C142" s="42"/>
    </row>
    <row r="143" spans="2:25" ht="18" customHeight="1">
      <c r="B143" s="90"/>
      <c r="C143" s="42"/>
    </row>
    <row r="144" spans="2:25" ht="18" customHeight="1">
      <c r="B144" s="90"/>
      <c r="C144" s="42"/>
    </row>
    <row r="145" spans="2:16" ht="18" customHeight="1">
      <c r="B145" s="90"/>
      <c r="C145" s="42"/>
    </row>
    <row r="146" spans="2:16" ht="18" customHeight="1">
      <c r="B146" s="90"/>
      <c r="C146" s="42"/>
    </row>
    <row r="147" spans="2:16" ht="18" customHeight="1">
      <c r="B147" s="90"/>
      <c r="C147" s="42"/>
    </row>
    <row r="148" spans="2:16" ht="18" customHeight="1">
      <c r="B148" s="90"/>
      <c r="C148" s="42"/>
    </row>
    <row r="149" spans="2:16" ht="18" customHeight="1">
      <c r="B149" s="90"/>
      <c r="C149" s="42"/>
    </row>
    <row r="150" spans="2:16" ht="18" customHeight="1">
      <c r="B150" s="90"/>
      <c r="D150" s="19"/>
      <c r="E150" s="19"/>
      <c r="F150" s="19"/>
      <c r="G150" s="41"/>
      <c r="H150" s="19"/>
      <c r="I150" s="19"/>
      <c r="J150" s="19"/>
      <c r="K150" s="41"/>
      <c r="L150" s="19"/>
      <c r="M150" s="19"/>
      <c r="N150" s="19"/>
      <c r="O150" s="41"/>
      <c r="P150" s="19"/>
    </row>
    <row r="151" spans="2:16" ht="18" customHeight="1">
      <c r="B151" s="90"/>
      <c r="D151" s="19"/>
      <c r="E151" s="19"/>
      <c r="F151" s="19"/>
      <c r="G151" s="41"/>
      <c r="H151" s="19"/>
      <c r="I151" s="19"/>
      <c r="J151" s="19"/>
      <c r="K151" s="41"/>
      <c r="L151" s="19"/>
      <c r="M151" s="19"/>
      <c r="N151" s="19"/>
      <c r="O151" s="41"/>
      <c r="P151" s="19"/>
    </row>
    <row r="152" spans="2:16" ht="18" customHeight="1">
      <c r="B152" s="90"/>
      <c r="D152" s="19"/>
      <c r="E152" s="19"/>
      <c r="F152" s="19"/>
      <c r="G152" s="41"/>
      <c r="H152" s="19"/>
      <c r="I152" s="19"/>
      <c r="J152" s="19"/>
      <c r="K152" s="41"/>
      <c r="L152" s="19"/>
      <c r="M152" s="19"/>
      <c r="N152" s="19"/>
      <c r="O152" s="41"/>
      <c r="P152" s="19"/>
    </row>
    <row r="153" spans="2:16" ht="18" customHeight="1">
      <c r="B153" s="90"/>
      <c r="D153" s="19"/>
      <c r="E153" s="19"/>
      <c r="F153" s="19"/>
      <c r="G153" s="41"/>
      <c r="H153" s="19"/>
      <c r="I153" s="19"/>
      <c r="J153" s="19"/>
      <c r="K153" s="41"/>
      <c r="L153" s="19"/>
      <c r="M153" s="19"/>
      <c r="N153" s="19"/>
      <c r="O153" s="41"/>
      <c r="P153" s="19"/>
    </row>
    <row r="154" spans="2:16" ht="18" customHeight="1">
      <c r="B154" s="90"/>
      <c r="D154" s="19"/>
      <c r="E154" s="19"/>
      <c r="F154" s="19"/>
      <c r="G154" s="41"/>
      <c r="H154" s="19"/>
      <c r="I154" s="19"/>
      <c r="J154" s="19"/>
      <c r="K154" s="41"/>
      <c r="L154" s="19"/>
      <c r="M154" s="19"/>
      <c r="N154" s="19"/>
      <c r="O154" s="41"/>
      <c r="P154" s="19"/>
    </row>
    <row r="155" spans="2:16" ht="18" customHeight="1">
      <c r="B155" s="90"/>
      <c r="D155" s="19"/>
      <c r="E155" s="19"/>
      <c r="F155" s="19"/>
      <c r="G155" s="41"/>
      <c r="H155" s="19"/>
      <c r="I155" s="19"/>
      <c r="J155" s="19"/>
      <c r="K155" s="41"/>
      <c r="L155" s="19"/>
      <c r="M155" s="19"/>
      <c r="N155" s="19"/>
      <c r="O155" s="41"/>
      <c r="P155" s="19"/>
    </row>
    <row r="156" spans="2:16" ht="18" customHeight="1">
      <c r="B156" s="90"/>
      <c r="D156" s="19"/>
      <c r="E156" s="19"/>
      <c r="F156" s="19"/>
      <c r="G156" s="41"/>
      <c r="H156" s="19"/>
      <c r="I156" s="19"/>
      <c r="J156" s="19"/>
      <c r="K156" s="41"/>
      <c r="L156" s="19"/>
      <c r="M156" s="19"/>
      <c r="N156" s="19"/>
      <c r="O156" s="41"/>
      <c r="P156" s="19"/>
    </row>
    <row r="157" spans="2:16" ht="18" customHeight="1">
      <c r="B157" s="90"/>
      <c r="D157" s="19"/>
      <c r="E157" s="19"/>
      <c r="F157" s="19"/>
      <c r="G157" s="41"/>
      <c r="H157" s="19"/>
      <c r="I157" s="19"/>
      <c r="J157" s="19"/>
      <c r="K157" s="41"/>
      <c r="L157" s="19"/>
      <c r="M157" s="19"/>
      <c r="N157" s="19"/>
      <c r="O157" s="41"/>
      <c r="P157" s="19"/>
    </row>
    <row r="158" spans="2:16" ht="18" customHeight="1">
      <c r="B158" s="90"/>
      <c r="D158" s="19"/>
      <c r="E158" s="19"/>
      <c r="F158" s="19"/>
      <c r="G158" s="41"/>
      <c r="H158" s="19"/>
      <c r="I158" s="19"/>
      <c r="J158" s="19"/>
      <c r="K158" s="41"/>
      <c r="L158" s="19"/>
      <c r="M158" s="19"/>
      <c r="N158" s="19"/>
      <c r="O158" s="41"/>
      <c r="P158" s="19"/>
    </row>
    <row r="159" spans="2:16" ht="18" customHeight="1">
      <c r="B159" s="90"/>
      <c r="D159" s="19"/>
      <c r="E159" s="19"/>
      <c r="F159" s="19"/>
      <c r="G159" s="41"/>
      <c r="H159" s="19"/>
      <c r="I159" s="19"/>
      <c r="J159" s="19"/>
      <c r="K159" s="41"/>
      <c r="L159" s="19"/>
      <c r="M159" s="19"/>
      <c r="N159" s="19"/>
      <c r="O159" s="41"/>
      <c r="P159" s="19"/>
    </row>
    <row r="160" spans="2:16" ht="18" customHeight="1">
      <c r="B160" s="90"/>
      <c r="D160" s="19"/>
      <c r="E160" s="19"/>
      <c r="F160" s="19"/>
      <c r="G160" s="41"/>
      <c r="H160" s="19"/>
      <c r="I160" s="19"/>
      <c r="J160" s="19"/>
      <c r="K160" s="41"/>
      <c r="L160" s="19"/>
      <c r="M160" s="19"/>
      <c r="N160" s="19"/>
      <c r="O160" s="41"/>
      <c r="P160" s="19"/>
    </row>
    <row r="161" spans="2:16" ht="18" customHeight="1">
      <c r="B161" s="90"/>
      <c r="D161" s="19"/>
      <c r="E161" s="19"/>
      <c r="F161" s="19"/>
      <c r="G161" s="41"/>
      <c r="H161" s="19"/>
      <c r="I161" s="19"/>
      <c r="J161" s="19"/>
      <c r="K161" s="41"/>
      <c r="L161" s="19"/>
      <c r="M161" s="19"/>
      <c r="N161" s="19"/>
      <c r="O161" s="41"/>
      <c r="P161" s="19"/>
    </row>
    <row r="162" spans="2:16" ht="18" customHeight="1">
      <c r="B162" s="90"/>
      <c r="D162" s="19"/>
      <c r="E162" s="19"/>
      <c r="F162" s="19"/>
      <c r="G162" s="41"/>
      <c r="H162" s="19"/>
      <c r="I162" s="19"/>
      <c r="J162" s="19"/>
      <c r="K162" s="41"/>
      <c r="L162" s="19"/>
      <c r="M162" s="19"/>
      <c r="N162" s="19"/>
      <c r="O162" s="41"/>
      <c r="P162" s="19"/>
    </row>
    <row r="163" spans="2:16" ht="18" customHeight="1">
      <c r="B163" s="90"/>
      <c r="D163" s="19"/>
      <c r="E163" s="19"/>
      <c r="F163" s="19"/>
      <c r="G163" s="41"/>
      <c r="H163" s="19"/>
      <c r="I163" s="19"/>
      <c r="J163" s="19"/>
      <c r="K163" s="41"/>
      <c r="L163" s="19"/>
      <c r="M163" s="19"/>
      <c r="N163" s="19"/>
      <c r="O163" s="41"/>
      <c r="P163" s="19"/>
    </row>
    <row r="164" spans="2:16" ht="18" customHeight="1">
      <c r="B164" s="90"/>
      <c r="D164" s="19"/>
      <c r="E164" s="19"/>
      <c r="F164" s="19"/>
      <c r="G164" s="41"/>
      <c r="H164" s="19"/>
      <c r="I164" s="19"/>
      <c r="J164" s="19"/>
      <c r="K164" s="41"/>
      <c r="L164" s="19"/>
      <c r="M164" s="19"/>
      <c r="N164" s="19"/>
      <c r="O164" s="41"/>
      <c r="P164" s="19"/>
    </row>
    <row r="165" spans="2:16" ht="18" customHeight="1">
      <c r="B165" s="90"/>
      <c r="D165" s="19"/>
      <c r="E165" s="19"/>
      <c r="F165" s="19"/>
      <c r="G165" s="41"/>
      <c r="H165" s="19"/>
      <c r="I165" s="19"/>
      <c r="J165" s="19"/>
      <c r="K165" s="41"/>
      <c r="L165" s="19"/>
      <c r="M165" s="19"/>
      <c r="N165" s="19"/>
      <c r="O165" s="41"/>
      <c r="P165" s="19"/>
    </row>
    <row r="166" spans="2:16" ht="18" customHeight="1">
      <c r="B166" s="90"/>
      <c r="D166" s="19"/>
      <c r="E166" s="19"/>
      <c r="F166" s="19"/>
      <c r="G166" s="41"/>
      <c r="H166" s="19"/>
      <c r="I166" s="19"/>
      <c r="J166" s="19"/>
      <c r="K166" s="41"/>
      <c r="L166" s="19"/>
      <c r="M166" s="19"/>
      <c r="N166" s="19"/>
      <c r="O166" s="41"/>
      <c r="P166" s="19"/>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S2:X3"/>
    <mergeCell ref="P35:P36"/>
    <mergeCell ref="P37:P38"/>
    <mergeCell ref="P100:P101"/>
    <mergeCell ref="P102:P10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ignoredErrors>
    <ignoredError sqref="G61 G45 G29 G14 K22 O37 K53 G78 K86 G94 O102 G110 G126 K118" formula="1"/>
  </ignoredErrors>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LISTAS!$D$5:$D$6</xm:f>
          </x14:formula1>
          <xm:sqref>V5</xm:sqref>
        </x14:dataValidation>
        <x14:dataValidation type="list" allowBlank="1" showInputMessage="1" showErrorMessage="1" xr:uid="{00000000-0002-0000-0000-000001000000}">
          <x14:formula1>
            <xm:f>LISTAS!$F$5:$F$204</xm:f>
          </x14:formula1>
          <xm:sqref>C8 C10 C16 C18 C23 C25 C31 C33 C39 C41 C47 C49 C55 C57 C63 C65 C68 C72 C74 C80 C82 C88 C96 C98 C104 C106 C112 C114 C120 C122 C128 C130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4506668294322"/>
  </sheetPr>
  <dimension ref="B1:Z155"/>
  <sheetViews>
    <sheetView showGridLines="0" topLeftCell="K1" zoomScale="85" zoomScaleNormal="85" workbookViewId="0">
      <selection activeCell="W11" sqref="W11"/>
    </sheetView>
  </sheetViews>
  <sheetFormatPr defaultColWidth="25.28515625" defaultRowHeight="16.5"/>
  <cols>
    <col min="1" max="1" width="1.42578125" style="17" customWidth="1"/>
    <col min="2" max="2" width="3.140625" style="40" customWidth="1"/>
    <col min="3" max="3" width="38.7109375" style="41" customWidth="1"/>
    <col min="4" max="4" width="7.7109375" style="17" customWidth="1"/>
    <col min="5" max="6" width="3.7109375" style="17" customWidth="1"/>
    <col min="7" max="7" width="38.7109375" style="42" customWidth="1"/>
    <col min="8" max="8" width="7.7109375" style="17" customWidth="1"/>
    <col min="9" max="10" width="3.710937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3"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66" t="s">
        <v>14</v>
      </c>
      <c r="C5" s="167"/>
      <c r="D5" s="168"/>
      <c r="E5" s="47"/>
      <c r="G5" s="46"/>
      <c r="H5" s="45"/>
      <c r="K5" s="48"/>
      <c r="O5" s="48"/>
      <c r="Q5" s="44"/>
      <c r="R5" s="44"/>
      <c r="S5" s="169" t="s">
        <v>14</v>
      </c>
      <c r="T5" s="169"/>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59" t="s">
        <v>3</v>
      </c>
      <c r="T6" s="159"/>
      <c r="U6" s="159"/>
      <c r="V6" s="159"/>
      <c r="W6" s="159"/>
      <c r="X6" s="159"/>
    </row>
    <row r="7" spans="2:26" ht="28.5" customHeight="1">
      <c r="B7" s="51"/>
      <c r="C7" s="52"/>
      <c r="D7" s="53"/>
      <c r="E7" s="53"/>
      <c r="F7" s="53"/>
      <c r="G7" s="54"/>
      <c r="H7" s="53"/>
      <c r="I7" s="53"/>
      <c r="J7" s="53"/>
      <c r="K7" s="54"/>
      <c r="L7" s="53"/>
      <c r="M7" s="53"/>
      <c r="N7" s="53"/>
      <c r="O7" s="54"/>
      <c r="P7" s="55"/>
      <c r="S7" s="165" t="s">
        <v>4</v>
      </c>
      <c r="T7" s="165"/>
      <c r="U7" s="25" t="s">
        <v>5</v>
      </c>
      <c r="V7" s="25" t="s">
        <v>6</v>
      </c>
      <c r="W7" s="25" t="s">
        <v>7</v>
      </c>
      <c r="X7" s="25" t="s">
        <v>8</v>
      </c>
    </row>
    <row r="8" spans="2:26" ht="18" customHeight="1">
      <c r="B8" s="56">
        <v>1</v>
      </c>
      <c r="C8" s="57"/>
      <c r="D8" s="163">
        <v>0</v>
      </c>
      <c r="E8" s="58">
        <f>IF(D8&lt;&gt;"",D8,"")</f>
        <v>0</v>
      </c>
      <c r="F8" s="58" t="str">
        <f>IF(D8&lt;&gt;"",IF(C8="","",C8),"")</f>
        <v/>
      </c>
      <c r="G8" s="59">
        <f>IF(E8&lt;&gt;"",IF(E10&lt;&gt;"",SMALL(E8:F10,1),""),"")</f>
        <v>0</v>
      </c>
      <c r="H8" s="60"/>
      <c r="I8" s="60"/>
      <c r="J8" s="60"/>
      <c r="K8" s="61"/>
      <c r="L8" s="60"/>
      <c r="M8" s="62"/>
      <c r="N8" s="62"/>
      <c r="O8" s="63"/>
      <c r="P8" s="64"/>
      <c r="S8" s="65">
        <f>IF(U8&lt;&gt;"",1,"")</f>
        <v>1</v>
      </c>
      <c r="T8" s="66" t="str">
        <f t="shared" ref="T8:T23" si="0">IF(S8&lt;&gt;"","LUGAR","")</f>
        <v>LUGAR</v>
      </c>
      <c r="U8" s="67" t="str">
        <f>IF(P36&lt;&gt;"",IF(P38&lt;&gt;"",IF(P36=P38,"",IF(P36&gt;P38,O36,O38)),""),"")</f>
        <v>CRISTIANO, VITOR, JOÃO, LORENZO</v>
      </c>
      <c r="V8" s="67" t="str">
        <f>IF(U8="","",VLOOKUP(U8,LISTAS!$F$5:$G$204,2,0))</f>
        <v>LICEU JARDIM</v>
      </c>
      <c r="W8" s="68">
        <f t="shared" ref="W8:W68" si="1">IF(S8="","",IF(S8=1,400,IF(S8=2,340,IF(S8=3,300,IF(S8=4,280,IF(S8=5,270,IF(S8=6,260,IF(S8=7,250,IF(S8=8,240,IF(S8=9,200,IF(S8=10,200,IF(S8=11,200,IF(S8=12,200,IF(S8=13,200,IF(S8=14,200,IF(S8=15,200,IF(S8=16,200,IF(S8&gt;16,"",""))))))))))))))))))</f>
        <v>400</v>
      </c>
      <c r="X8" s="68">
        <f t="shared" ref="X8:X23" si="2">IF(S8="","",IF($V$5="NÃO","",IF(S8=1,400,IF(S8=2,340,IF(S8=3,300,IF(S8=4,280,IF(S8=5,270,IF(S8=6,260,IF(S8=7,250,IF(S8=8,240,IF(S8=9,200,IF(S8=10,200,IF(S8=11,200,IF(S8=12,200,IF(S8=13,200,IF(S8=14,200,IF(S8=15,200,IF(S8=16,200,IF(S8&gt;16,"","")))))))))))))))))))</f>
        <v>400</v>
      </c>
    </row>
    <row r="9" spans="2:26" ht="18" customHeight="1">
      <c r="B9" s="56"/>
      <c r="C9" s="69" t="str">
        <f>IF(C8="","",VLOOKUP(C8,LISTAS!$F$5:$G$204,2,0))</f>
        <v/>
      </c>
      <c r="D9" s="164"/>
      <c r="E9" s="58"/>
      <c r="F9" s="58"/>
      <c r="G9" s="59"/>
      <c r="H9" s="60"/>
      <c r="I9" s="60"/>
      <c r="J9" s="60"/>
      <c r="K9" s="61"/>
      <c r="L9" s="60"/>
      <c r="M9" s="62"/>
      <c r="N9" s="62"/>
      <c r="O9" s="63"/>
      <c r="P9" s="64"/>
      <c r="S9" s="65">
        <f>IF(U9&lt;&gt;"",1+COUNTIF(S8,"1"),"")</f>
        <v>2</v>
      </c>
      <c r="T9" s="66" t="str">
        <f t="shared" si="0"/>
        <v>LUGAR</v>
      </c>
      <c r="U9" s="67" t="str">
        <f>IF(P36&lt;&gt;"",IF(P38&lt;&gt;"",IF(P36=P38,"",IF(P36&lt;P38,O36,O38)),""),"")</f>
        <v>LORENZO, GAEL, RICARDO</v>
      </c>
      <c r="V9" s="67" t="str">
        <f>IF(U9="","",VLOOKUP(U9,LISTAS!$F$5:$G$204,2,0))</f>
        <v>ARBOS SCS</v>
      </c>
      <c r="W9" s="68">
        <f t="shared" ref="W9:W23" si="3">IF(S9="","",IF(S9=1,400,IF(S9=2,340,IF(S9=3,300,IF(S9=4,280,IF(S9=5,270,IF(S9=6,260,IF(S9=7,250,IF(S9=8,240,IF(S9=9,200,IF(S9=10,200,IF(S9=11,200,IF(S9=12,200,IF(S9=13,200,IF(S9=14,200,IF(S9=15,200,IF(S9=16,200,IF(S9&gt;16,"",""))))))))))))))))))</f>
        <v>340</v>
      </c>
      <c r="X9" s="68">
        <f t="shared" si="2"/>
        <v>340</v>
      </c>
    </row>
    <row r="10" spans="2:26" ht="18" customHeight="1">
      <c r="B10" s="70">
        <v>16</v>
      </c>
      <c r="C10" s="57" t="s">
        <v>15</v>
      </c>
      <c r="D10" s="163">
        <v>1</v>
      </c>
      <c r="E10" s="71">
        <f>IF(D10&lt;&gt;"",D10,"")</f>
        <v>1</v>
      </c>
      <c r="F10" s="72" t="str">
        <f>IF(D10&lt;&gt;"",IF(C10="","",C10),"")</f>
        <v>HEITOR, LORENZO, MURILO</v>
      </c>
      <c r="G10" s="59" t="str">
        <f>VLOOKUP(G8,E8:F10,2,0)</f>
        <v/>
      </c>
      <c r="H10" s="60"/>
      <c r="I10" s="60"/>
      <c r="J10" s="60"/>
      <c r="K10" s="61"/>
      <c r="L10" s="60"/>
      <c r="M10" s="62"/>
      <c r="N10" s="62"/>
      <c r="O10" s="63"/>
      <c r="P10" s="64"/>
      <c r="S10" s="65">
        <f>IF(U10&lt;&gt;"",1+COUNTIF(S8:S9,"1")+COUNTIF(S8:S9,"2"),"")</f>
        <v>3</v>
      </c>
      <c r="T10" s="66" t="str">
        <f t="shared" si="0"/>
        <v>LUGAR</v>
      </c>
      <c r="U10" s="67" t="str">
        <f>IF(U8&lt;&gt;"",IF(K20=U8,K22,IF(K22=U8,K20,IF(K52=U8,K54,IF(K54=U8,K52)))),"")</f>
        <v>MIGUEL, ENZO, GABRIEL, RAFAEL</v>
      </c>
      <c r="V10" s="67" t="str">
        <f>IF(U10="","",VLOOKUP(U10,LISTAS!$F$5:$G$204,2,0))</f>
        <v>STAGIUM - DIAD</v>
      </c>
      <c r="W10" s="68">
        <f t="shared" si="3"/>
        <v>300</v>
      </c>
      <c r="X10" s="68">
        <f t="shared" si="2"/>
        <v>300</v>
      </c>
    </row>
    <row r="11" spans="2:26" ht="18" customHeight="1">
      <c r="B11" s="70"/>
      <c r="C11" s="69" t="str">
        <f>IF(C10="","",VLOOKUP(C10,LISTAS!$F$5:$G$204,2,0))</f>
        <v xml:space="preserve">ARBOS S.A </v>
      </c>
      <c r="D11" s="164"/>
      <c r="E11" s="58"/>
      <c r="F11" s="72"/>
      <c r="G11" s="59"/>
      <c r="H11" s="60"/>
      <c r="I11" s="60"/>
      <c r="J11" s="60"/>
      <c r="K11" s="61"/>
      <c r="L11" s="60"/>
      <c r="M11" s="62"/>
      <c r="N11" s="62"/>
      <c r="O11" s="63"/>
      <c r="P11" s="64"/>
      <c r="S11" s="65">
        <f>IF(U11&lt;&gt;"",1+COUNTIF(S8:S10,"1")+COUNTIF(S8:S10,"2")+COUNTIF(S8:S10,"3"),"")</f>
        <v>4</v>
      </c>
      <c r="T11" s="66" t="str">
        <f t="shared" si="0"/>
        <v>LUGAR</v>
      </c>
      <c r="U11" s="67" t="str">
        <f>IF(U9&lt;&gt;"",IF(K20=U9,K22,IF(K22=U9,K20,IF(K52=U9,K54,IF(K54=U9,K52)))),"")</f>
        <v>GUILHERME, GUILHERME, MATHEUS</v>
      </c>
      <c r="V11" s="67" t="str">
        <f>IF(U11="","",VLOOKUP(U11,LISTAS!$F$5:$G$204,2,0))</f>
        <v xml:space="preserve">ARBOS S.A </v>
      </c>
      <c r="W11" s="68">
        <f t="shared" si="3"/>
        <v>280</v>
      </c>
      <c r="X11" s="68">
        <f t="shared" si="2"/>
        <v>280</v>
      </c>
    </row>
    <row r="12" spans="2:26" ht="18" customHeight="1">
      <c r="B12" s="70"/>
      <c r="C12" s="61"/>
      <c r="D12" s="60"/>
      <c r="E12" s="60"/>
      <c r="F12" s="73"/>
      <c r="G12" s="57" t="str">
        <f>IF(D8&lt;&gt;"",IF(D10&lt;&gt;"",IF(D8=D10,"",IF(D8&gt;D10,C8,C10)),""),"")</f>
        <v>HEITOR, LORENZO, MURILO</v>
      </c>
      <c r="H12" s="163">
        <v>0</v>
      </c>
      <c r="I12" s="58">
        <f>IF(H12&lt;&gt;"",H12,"")</f>
        <v>0</v>
      </c>
      <c r="J12" s="58" t="str">
        <f>IF(H12&lt;&gt;"",IF(G12="","",G12),"")</f>
        <v>HEITOR, LORENZO, MURILO</v>
      </c>
      <c r="K12" s="59">
        <f>IF(I12&lt;&gt;"",IF(I14&lt;&gt;"",SMALL(I12:J14,1),""),"")</f>
        <v>0</v>
      </c>
      <c r="L12" s="60"/>
      <c r="M12" s="60"/>
      <c r="N12" s="60"/>
      <c r="O12" s="61"/>
      <c r="P12" s="74"/>
      <c r="S12" s="65">
        <f>IF(U12&lt;&gt;"",1+COUNTIF(S8:S11,"1")+COUNTIF(S8:S11,"2")+COUNTIF(S8:S11,"3")+COUNTIF(S8:S11,"4"),"")</f>
        <v>5</v>
      </c>
      <c r="T12" s="66" t="str">
        <f t="shared" si="0"/>
        <v>LUGAR</v>
      </c>
      <c r="U12" s="67" t="str">
        <f>IF(U8&lt;&gt;"",IF(G12=U8,G14,IF(G14=U8,G12,IF(G28=U8,G30,IF(G30=U8,G28,IF(G44=U8,G46,IF(G46=U8,G44,IF(G60=U8,G62,IF(G62=U8,G60)))))))),"")</f>
        <v>HEITOR, LORENZO, MURILO</v>
      </c>
      <c r="V12" s="67" t="str">
        <f>IF(U12="","",VLOOKUP(U12,LISTAS!$F$5:$G$204,2,0))</f>
        <v xml:space="preserve">ARBOS S.A </v>
      </c>
      <c r="W12" s="68">
        <f t="shared" si="3"/>
        <v>270</v>
      </c>
      <c r="X12" s="68">
        <f t="shared" si="2"/>
        <v>270</v>
      </c>
    </row>
    <row r="13" spans="2:26" ht="18" customHeight="1">
      <c r="B13" s="70"/>
      <c r="C13" s="61"/>
      <c r="D13" s="60"/>
      <c r="E13" s="60"/>
      <c r="F13" s="73"/>
      <c r="G13" s="69" t="str">
        <f>IF(G12="","",VLOOKUP(G12,LISTAS!$F$5:$G$204,2,0))</f>
        <v xml:space="preserve">ARBOS S.A </v>
      </c>
      <c r="H13" s="164"/>
      <c r="I13" s="58"/>
      <c r="J13" s="58"/>
      <c r="K13" s="59"/>
      <c r="L13" s="60"/>
      <c r="M13" s="60"/>
      <c r="N13" s="60"/>
      <c r="O13" s="61"/>
      <c r="P13" s="74"/>
      <c r="S13" s="65" t="str">
        <f>IF(U13&lt;&gt;"",1+COUNTIF(S8:S12,"1")+COUNTIF(S8:S12,"2")+COUNTIF(S8:S12,"3")+COUNTIF(S8:S12,"4")+COUNTIF(S8:S12,"5"),"")</f>
        <v/>
      </c>
      <c r="T13" s="66" t="str">
        <f t="shared" si="0"/>
        <v/>
      </c>
      <c r="U13" s="67" t="str">
        <f>IF(U9&lt;&gt;"",IF(G12=U9,G14,IF(G14=U9,G12,IF(G28=U9,G30,IF(G30=U9,G28,IF(G44=U9,G46,IF(G46=U9,G44,IF(G60=U9,G62,IF(G62=U9,G60)))))))),"")</f>
        <v/>
      </c>
      <c r="V13" s="67" t="str">
        <f>IF(U13="","",VLOOKUP(U13,LISTAS!$F$5:$G$204,2,0))</f>
        <v/>
      </c>
      <c r="W13" s="68" t="str">
        <f t="shared" si="3"/>
        <v/>
      </c>
      <c r="X13" s="68" t="str">
        <f t="shared" si="2"/>
        <v/>
      </c>
    </row>
    <row r="14" spans="2:26" ht="18" customHeight="1">
      <c r="B14" s="70"/>
      <c r="C14" s="61"/>
      <c r="D14" s="60"/>
      <c r="E14" s="75"/>
      <c r="F14" s="76"/>
      <c r="G14" s="57" t="str">
        <f>IF(D16&lt;&gt;"",IF(D18&lt;&gt;"",IF(D16=D18,"",IF(D16&gt;D18,C16,C18)),""),"")</f>
        <v>CRISTIANO, VITOR, JOÃO, LORENZO</v>
      </c>
      <c r="H14" s="163">
        <v>1</v>
      </c>
      <c r="I14" s="71">
        <f>IF(H14&lt;&gt;"",H14,"")</f>
        <v>1</v>
      </c>
      <c r="J14" s="58" t="str">
        <f>IF(H14&lt;&gt;"",IF(G14="","",G14),"")</f>
        <v>CRISTIANO, VITOR, JOÃO, LORENZO</v>
      </c>
      <c r="K14" s="59" t="str">
        <f>VLOOKUP(K12,I12:J14,2,0)</f>
        <v>HEITOR, LORENZO, MURILO</v>
      </c>
      <c r="L14" s="60"/>
      <c r="M14" s="60"/>
      <c r="N14" s="60"/>
      <c r="O14" s="61"/>
      <c r="P14" s="74"/>
      <c r="S14" s="65">
        <f>IF(U14&lt;&gt;"",1+COUNTIF(S8:S13,"1")+COUNTIF(S8:S13,"2")+COUNTIF(S8:S13,"3")+COUNTIF(S8:S13,"4")+COUNTIF(S8:S13,"5")+COUNTIF(S8:S13,"6"),"")</f>
        <v>6</v>
      </c>
      <c r="T14" s="66" t="str">
        <f t="shared" si="0"/>
        <v>LUGAR</v>
      </c>
      <c r="U14" s="67" t="str">
        <f>IF(U10&lt;&gt;"",IF(G12=U10,G14,IF(G14=U10,G12,IF(G28=U10,G30,IF(G30=U10,G28,IF(G44=U10,G46,IF(G46=U10,G44,IF(G60=U10,G62,IF(G62=U10,G60)))))))),"")</f>
        <v>HENRIQUE, LORENZO, LUCAS, VINICIUS</v>
      </c>
      <c r="V14" s="67" t="str">
        <f>IF(U14="","",VLOOKUP(U14,LISTAS!$F$5:$G$204,2,0))</f>
        <v>LICEU JARDIM</v>
      </c>
      <c r="W14" s="68">
        <f t="shared" si="3"/>
        <v>260</v>
      </c>
      <c r="X14" s="68">
        <f t="shared" si="2"/>
        <v>260</v>
      </c>
    </row>
    <row r="15" spans="2:26" ht="18" customHeight="1">
      <c r="B15" s="70"/>
      <c r="C15" s="61"/>
      <c r="D15" s="60"/>
      <c r="E15" s="75"/>
      <c r="F15" s="60"/>
      <c r="G15" s="69" t="str">
        <f>IF(G14="","",VLOOKUP(G14,LISTAS!$F$5:$G$204,2,0))</f>
        <v>LICEU JARDIM</v>
      </c>
      <c r="H15" s="164"/>
      <c r="I15" s="77"/>
      <c r="J15" s="58"/>
      <c r="K15" s="59"/>
      <c r="L15" s="60"/>
      <c r="M15" s="60"/>
      <c r="N15" s="60"/>
      <c r="O15" s="61"/>
      <c r="P15" s="74"/>
      <c r="S15" s="65">
        <f>IF(U15&lt;&gt;"",1+COUNTIF(S8:S14,"1")+COUNTIF(S8:S14,"2")+COUNTIF(S8:S14,"3")+COUNTIF(S8:S14,"4")+COUNTIF(S8:S14,"5")+COUNTIF(S8:S14,"6")+COUNTIF(S8:S14,"7"),"")</f>
        <v>7</v>
      </c>
      <c r="T15" s="66" t="str">
        <f t="shared" si="0"/>
        <v>LUGAR</v>
      </c>
      <c r="U15" s="67" t="str">
        <f>IF(U11&lt;&gt;"",IF(G12=U11,G14,IF(G14=U11,G12,IF(G28=U11,G30,IF(G30=U11,G28,IF(G44=U11,G46,IF(G46=U11,G44,IF(G60=U11,G62,IF(G62=U11,G60)))))))),"")</f>
        <v>LORENZO, RAFAEL, LEONARDO</v>
      </c>
      <c r="V15" s="67" t="str">
        <f>IF(U15="","",VLOOKUP(U15,LISTAS!$F$5:$G$204,2,0))</f>
        <v>VILLARE - SCS</v>
      </c>
      <c r="W15" s="68">
        <f t="shared" si="3"/>
        <v>250</v>
      </c>
      <c r="X15" s="68">
        <f t="shared" si="2"/>
        <v>250</v>
      </c>
    </row>
    <row r="16" spans="2:26" ht="18" customHeight="1">
      <c r="B16" s="70">
        <v>7</v>
      </c>
      <c r="C16" s="57" t="s">
        <v>16</v>
      </c>
      <c r="D16" s="163">
        <v>1</v>
      </c>
      <c r="E16" s="78">
        <f>IF(D16&lt;&gt;"",D16,"")</f>
        <v>1</v>
      </c>
      <c r="F16" s="58" t="str">
        <f>IF(D16&lt;&gt;"",IF(C16="","",C16),"")</f>
        <v>CRISTIANO, VITOR, JOÃO, LORENZO</v>
      </c>
      <c r="G16" s="59">
        <f>IF(E16&lt;&gt;"",IF(E18&lt;&gt;"",SMALL(E16:F18,1),""),"")</f>
        <v>0</v>
      </c>
      <c r="H16" s="60"/>
      <c r="I16" s="75"/>
      <c r="J16" s="60"/>
      <c r="K16" s="61"/>
      <c r="L16" s="60"/>
      <c r="M16" s="60"/>
      <c r="N16" s="60"/>
      <c r="O16" s="61"/>
      <c r="P16" s="74"/>
      <c r="S16" s="65" t="str">
        <f>IF(U16&lt;&gt;"",1+COUNTIF(S8:S15,"1")+COUNTIF(S8:S15,"2")+COUNTIF(S8:S15,"3")+COUNTIF(S8:S15,"4")+COUNTIF(S8:S15,"5")+COUNTIF(S8:S15,"6")+COUNTIF(S8:S15,"7")+COUNTIF(S8:S15,"8"),"")</f>
        <v/>
      </c>
      <c r="T16" s="66" t="str">
        <f t="shared" si="0"/>
        <v/>
      </c>
      <c r="U16" s="67" t="str">
        <f>IF(U8&lt;&gt;"",IF(C8=U8,G10,IF(C10=U8,G10,IF(C16=U8,G18,IF(C18=U8,G18,IF(C24=U8,G26,IF(C26=U8,G26,IF(C32=U8,G34,IF(C34=U8,G34,IF(C40=U8,G42,IF(C42=U8,G42,IF(C48=U8,G50,IF(C50=U8,G50,IF(C56=U8,G58,IF(C58=U8,G58,IF(C64=U8,G66,IF(C66=U8,G66)))))))))))))))),"")</f>
        <v/>
      </c>
      <c r="V16" s="67" t="str">
        <f>IF(U16="","",VLOOKUP(U16,LISTAS!$F$5:$G$204,2,0))</f>
        <v/>
      </c>
      <c r="W16" s="68" t="str">
        <f t="shared" si="3"/>
        <v/>
      </c>
      <c r="X16" s="68" t="str">
        <f t="shared" si="2"/>
        <v/>
      </c>
    </row>
    <row r="17" spans="2:24" ht="18" customHeight="1">
      <c r="B17" s="70"/>
      <c r="C17" s="69" t="str">
        <f>IF(C16="","",VLOOKUP(C16,LISTAS!$F$5:$G$204,2,0))</f>
        <v>LICEU JARDIM</v>
      </c>
      <c r="D17" s="164"/>
      <c r="E17" s="79"/>
      <c r="F17" s="58"/>
      <c r="G17" s="59"/>
      <c r="H17" s="60"/>
      <c r="I17" s="75"/>
      <c r="J17" s="60"/>
      <c r="K17" s="61"/>
      <c r="L17" s="60"/>
      <c r="M17" s="60"/>
      <c r="N17" s="60"/>
      <c r="O17" s="61"/>
      <c r="P17" s="74"/>
      <c r="S17" s="65" t="str">
        <f>IF(U17&lt;&gt;"",1+COUNTIF(S8:S16,"1")+COUNTIF(S8:S16,"2")+COUNTIF(S8:S16,"3")+COUNTIF(S8:S16,"4")+COUNTIF(S8:S16,"5")+COUNTIF(S8:S16,"6")+COUNTIF(S8:S16,"7")+COUNTIF(S8:S16,"8")+COUNTIF(S8:S16,"9"),"")</f>
        <v/>
      </c>
      <c r="T17" s="66" t="str">
        <f t="shared" si="0"/>
        <v/>
      </c>
      <c r="U17" s="67" t="str">
        <f>IF(U9&lt;&gt;"",IF(C8=U9,G10,IF(C10=U9,G10,IF(C16=U9,G18,IF(C18=U9,G18,IF(C24=U9,G26,IF(C26=U9,G26,IF(C32=U9,G34,IF(C34=U9,G34,IF(C40=U9,G42,IF(C42=U9,G42,IF(C48=U9,G50,IF(C50=U9,G50,IF(C56=U9,G58,IF(C58=U9,G58,IF(C64=U9,G66,IF(C66=U9,G66)))))))))))))))),"")</f>
        <v/>
      </c>
      <c r="V17" s="67" t="str">
        <f>IF(U17="","",VLOOKUP(U17,LISTAS!$F$5:$G$204,2,0))</f>
        <v/>
      </c>
      <c r="W17" s="68" t="str">
        <f t="shared" si="3"/>
        <v/>
      </c>
      <c r="X17" s="68" t="str">
        <f t="shared" si="2"/>
        <v/>
      </c>
    </row>
    <row r="18" spans="2:24" ht="18" customHeight="1">
      <c r="B18" s="70">
        <v>9</v>
      </c>
      <c r="C18" s="57"/>
      <c r="D18" s="163">
        <v>0</v>
      </c>
      <c r="E18" s="79">
        <f>IF(D18&lt;&gt;"",D18,"")</f>
        <v>0</v>
      </c>
      <c r="F18" s="58" t="str">
        <f>IF(D18&lt;&gt;"",IF(C18="","",C18),"")</f>
        <v/>
      </c>
      <c r="G18" s="59" t="str">
        <f>VLOOKUP(G16,E16:F18,2,0)</f>
        <v/>
      </c>
      <c r="H18" s="60"/>
      <c r="I18" s="75"/>
      <c r="J18" s="60"/>
      <c r="K18" s="61"/>
      <c r="L18" s="60"/>
      <c r="M18" s="60"/>
      <c r="N18" s="60"/>
      <c r="O18" s="61"/>
      <c r="P18" s="74"/>
      <c r="S18" s="65" t="str">
        <f>IF(U18&lt;&gt;"",1+COUNTIF(S8:S17,"1")+COUNTIF(S8:S17,"2")+COUNTIF(S8:S17,"3")+COUNTIF(S8:S17,"4")+COUNTIF(S8:S17,"5")+COUNTIF(S8:S17,"6")+COUNTIF(S8:S17,"7")+COUNTIF(S8:S17,"8")+COUNTIF(S8:S17,"9")+COUNTIF(S8:S17,"10"),"")</f>
        <v/>
      </c>
      <c r="T18" s="66" t="str">
        <f t="shared" si="0"/>
        <v/>
      </c>
      <c r="U18" s="67" t="str">
        <f>IF(U10&lt;&gt;"",IF(C8=U10,G10,IF(C10=U10,G10,IF(C16=U10,G18,IF(C18=U10,G18,IF(C24=U10,G26,IF(C26=U10,G26,IF(C32=U10,G34,IF(C34=U10,G34,IF(C40=U10,G42,IF(C42=U10,G42,IF(C48=U10,G50,IF(C50=U10,G50,IF(C56=U10,G58,IF(C58=U10,G58,IF(C64=U10,G66,IF(C66=U10,G66)))))))))))))))),"")</f>
        <v/>
      </c>
      <c r="V18" s="67" t="str">
        <f>IF(U18="","",VLOOKUP(U18,LISTAS!$F$5:$G$204,2,0))</f>
        <v/>
      </c>
      <c r="W18" s="68" t="str">
        <f t="shared" si="3"/>
        <v/>
      </c>
      <c r="X18" s="68" t="str">
        <f t="shared" si="2"/>
        <v/>
      </c>
    </row>
    <row r="19" spans="2:24" ht="18" customHeight="1">
      <c r="B19" s="70"/>
      <c r="C19" s="69" t="str">
        <f>IF(C18="","",VLOOKUP(C18,LISTAS!$F$5:$G$204,2,0))</f>
        <v/>
      </c>
      <c r="D19" s="164"/>
      <c r="E19" s="58"/>
      <c r="F19" s="58"/>
      <c r="G19" s="59"/>
      <c r="H19" s="60"/>
      <c r="I19" s="75"/>
      <c r="J19" s="60"/>
      <c r="K19" s="61"/>
      <c r="L19" s="60"/>
      <c r="M19" s="60"/>
      <c r="N19" s="60"/>
      <c r="O19" s="61"/>
      <c r="P19" s="74"/>
      <c r="S19" s="65" t="str">
        <f>IF(U19&lt;&gt;"",1+COUNTIF(S8:S18,"1")+COUNTIF(S8:S18,"2")+COUNTIF(S8:S18,"3")+COUNTIF(S8:S18,"4")+COUNTIF(S8:S18,"5")+COUNTIF(S8:S18,"6")+COUNTIF(S8:S18,"7")+COUNTIF(S8:S18,"8")+COUNTIF(S8:S18,"9")+COUNTIF(S8:S18,"10")+COUNTIF(S8:S18,"11"),"")</f>
        <v/>
      </c>
      <c r="T19" s="66" t="str">
        <f t="shared" si="0"/>
        <v/>
      </c>
      <c r="U19" s="67" t="str">
        <f>IF(U11&lt;&gt;"",IF(C8=U11,G10,IF(C10=U11,G10,IF(C16=U11,G18,IF(C18=U11,G18,IF(C24=U11,G26,IF(C26=U11,G26,IF(C32=U11,G34,IF(C34=U11,G34,IF(C40=U11,G42,IF(C42=U11,G42,IF(C48=U11,G50,IF(C50=U11,G50,IF(C56=U11,G58,IF(C58=U11,G58,IF(C64=U11,G66,IF(C66=U11,G66)))))))))))))))),"")</f>
        <v/>
      </c>
      <c r="V19" s="67" t="str">
        <f>IF(U19="","",VLOOKUP(U19,LISTAS!$F$5:$G$204,2,0))</f>
        <v/>
      </c>
      <c r="W19" s="68" t="str">
        <f t="shared" si="3"/>
        <v/>
      </c>
      <c r="X19" s="68" t="str">
        <f t="shared" si="2"/>
        <v/>
      </c>
    </row>
    <row r="20" spans="2:24" ht="18" customHeight="1">
      <c r="B20" s="70"/>
      <c r="C20" s="61"/>
      <c r="D20" s="60"/>
      <c r="E20" s="58"/>
      <c r="F20" s="58"/>
      <c r="G20" s="59"/>
      <c r="H20" s="60"/>
      <c r="I20" s="75"/>
      <c r="J20" s="60"/>
      <c r="K20" s="57" t="str">
        <f>IF(H12&lt;&gt;"",IF(H14&lt;&gt;"",IF(H12=H14,"",IF(H12&gt;H14,G12,G14)),""),"")</f>
        <v>CRISTIANO, VITOR, JOÃO, LORENZO</v>
      </c>
      <c r="L20" s="163">
        <v>1</v>
      </c>
      <c r="M20" s="58">
        <f>IF(L20&lt;&gt;"",L20,"")</f>
        <v>1</v>
      </c>
      <c r="N20" s="58" t="str">
        <f>IF(L20&lt;&gt;"",IF(K20="","",K20),"")</f>
        <v>CRISTIANO, VITOR, JOÃO, LORENZO</v>
      </c>
      <c r="O20" s="59">
        <f>IF(M20&lt;&gt;"",IF(M22&lt;&gt;"",SMALL(M20:N22,1),""),"")</f>
        <v>0</v>
      </c>
      <c r="P20" s="74"/>
      <c r="S20" s="65" t="str">
        <f>IF(U20&lt;&gt;"",1+COUNTIF(S8:S19,"1")+COUNTIF(S8:S19,"2")+COUNTIF(S8:S19,"3")+COUNTIF(S8:S19,"4")+COUNTIF(S8:S19,"5")+COUNTIF(S8:S19,"6")+COUNTIF(S8:S19,"7")+COUNTIF(S8:S19,"8")+COUNTIF(S8:S19,"9")+COUNTIF(S8:S19,"10")+COUNTIF(S8:S19,"11")+COUNTIF(S8:S19,"12"),"")</f>
        <v/>
      </c>
      <c r="T20" s="66" t="str">
        <f t="shared" si="0"/>
        <v/>
      </c>
      <c r="U20" s="67" t="str">
        <f>IF(U12&lt;&gt;"",IF(C8=U12,G10,IF(C10=U12,G10,IF(C16=U12,G18,IF(C18=U12,G18,IF(C24=U12,G26,IF(C26=U12,G26,IF(C32=U12,G34,IF(C34=U12,G34,IF(C40=U12,G42,IF(C42=U12,G42,IF(C48=U12,G50,IF(C50=U12,G50,IF(C56=U12,G58,IF(C58=U12,G58,IF(C64=U12,G66,IF(C66=U12,G66)))))))))))))))),"")</f>
        <v/>
      </c>
      <c r="V20" s="67" t="str">
        <f>IF(U20="","",VLOOKUP(U20,LISTAS!$F$5:$G$204,2,0))</f>
        <v/>
      </c>
      <c r="W20" s="68" t="str">
        <f t="shared" si="3"/>
        <v/>
      </c>
      <c r="X20" s="68" t="str">
        <f t="shared" si="2"/>
        <v/>
      </c>
    </row>
    <row r="21" spans="2:24" ht="18" customHeight="1">
      <c r="B21" s="70"/>
      <c r="C21" s="61"/>
      <c r="D21" s="60"/>
      <c r="E21" s="58"/>
      <c r="F21" s="58"/>
      <c r="G21" s="59"/>
      <c r="H21" s="60"/>
      <c r="I21" s="75"/>
      <c r="J21" s="60"/>
      <c r="K21" s="69" t="str">
        <f>IF(K20="","",VLOOKUP(K20,LISTAS!$F$5:$G$204,2,0))</f>
        <v>LICEU JARDIM</v>
      </c>
      <c r="L21" s="164"/>
      <c r="M21" s="58"/>
      <c r="N21" s="58"/>
      <c r="O21" s="59"/>
      <c r="P21" s="74"/>
      <c r="S21" s="65" t="str">
        <f>IF(U21&lt;&gt;"",1+COUNTIF(S8:S20,"1")+COUNTIF(S8:S20,"2")+COUNTIF(S8:S20,"3")+COUNTIF(S8:S20,"4")+COUNTIF(S8:S20,"5")+COUNTIF(S8:S20,"6")+COUNTIF(S8:S20,"7")+COUNTIF(S8:S20,"8")+COUNTIF(S8:S20,"9")+COUNTIF(S8:S20,"10")+COUNTIF(S8:S20,"11")+COUNTIF(S8:S20,"12")+COUNTIF(S8:S20,"13"),"")</f>
        <v/>
      </c>
      <c r="T21" s="66" t="str">
        <f t="shared" si="0"/>
        <v/>
      </c>
      <c r="U21" s="67" t="str">
        <f>IF(U13&lt;&gt;"",IF(C8=U13,G10,IF(C10=U13,G10,IF(C16=U13,G18,IF(C18=U13,G18,IF(C24=U13,G26,IF(C26=U13,G26,IF(C32=U13,G34,IF(C34=U13,G34,IF(C40=U13,G42,IF(C42=U13,G42,IF(C48=U13,G50,IF(C50=U13,G50,IF(C56=U13,G58,IF(C58=U13,G58,IF(C64=U13,G66,IF(C66=U13,G66)))))))))))))))),"")</f>
        <v/>
      </c>
      <c r="V21" s="67" t="str">
        <f>IF(U21="","",VLOOKUP(U21,LISTAS!$F$5:$G$204,2,0))</f>
        <v/>
      </c>
      <c r="W21" s="68" t="str">
        <f t="shared" si="3"/>
        <v/>
      </c>
      <c r="X21" s="68" t="str">
        <f t="shared" si="2"/>
        <v/>
      </c>
    </row>
    <row r="22" spans="2:24">
      <c r="B22" s="70"/>
      <c r="C22" s="61"/>
      <c r="D22" s="60"/>
      <c r="E22" s="60"/>
      <c r="F22" s="60"/>
      <c r="G22" s="61"/>
      <c r="H22" s="60"/>
      <c r="I22" s="75"/>
      <c r="J22" s="76"/>
      <c r="K22" s="57" t="str">
        <f>IF(H28&lt;&gt;"",IF(H30&lt;&gt;"",IF(H28=H30,"",IF(H28&gt;H30,G28,G30)),""),"")</f>
        <v>MIGUEL, ENZO, GABRIEL, RAFAEL</v>
      </c>
      <c r="L22" s="163">
        <v>0</v>
      </c>
      <c r="M22" s="71">
        <f>IF(L22&lt;&gt;"",L22,"")</f>
        <v>0</v>
      </c>
      <c r="N22" s="58" t="str">
        <f>IF(L22&lt;&gt;"",IF(K22="","",K22),"")</f>
        <v>MIGUEL, ENZO, GABRIEL, RAFAEL</v>
      </c>
      <c r="O22" s="59" t="str">
        <f>VLOOKUP(O20,M20:N22,2,0)</f>
        <v>MIGUEL, ENZO, GABRIEL, RAFAEL</v>
      </c>
      <c r="P22" s="74"/>
      <c r="S22" s="65" t="str">
        <f>IF(U22&lt;&gt;"",1+COUNTIF(S8:S21,"1")+COUNTIF(S8:S21,"2")+COUNTIF(S8:S21,"3")+COUNTIF(S8:S21,"4")+COUNTIF(S8:S21,"5")+COUNTIF(S8:S21,"6")+COUNTIF(S8:S21,"7")+COUNTIF(S8:S21,"8")+COUNTIF(S8:S21,"9")+COUNTIF(S8:S21,"10")+COUNTIF(S8:S21,"11")+COUNTIF(S8:S21,"12")+COUNTIF(S8:S21,"13")+COUNTIF(S8:S21,"14"),"")</f>
        <v/>
      </c>
      <c r="T22" s="66" t="str">
        <f t="shared" si="0"/>
        <v/>
      </c>
      <c r="U22" s="67" t="str">
        <f>IF(U14&lt;&gt;"",IF(C8=U14,G10,IF(C10=U14,G10,IF(C16=U14,G18,IF(C18=U14,G18,IF(C24=U14,G26,IF(C26=U14,G26,IF(C32=U14,G34,IF(C34=U14,G34,IF(C40=U14,G42,IF(C42=U14,G42,IF(C48=U14,G50,IF(C50=U14,G50,IF(C56=U14,G58,IF(C58=U14,G58,IF(C64=U14,G66,IF(C66=U14,G66)))))))))))))))),"")</f>
        <v/>
      </c>
      <c r="V22" s="67" t="str">
        <f>IF(U22="","",VLOOKUP(U22,LISTAS!$F$5:$G$204,2,0))</f>
        <v/>
      </c>
      <c r="W22" s="68" t="str">
        <f t="shared" si="3"/>
        <v/>
      </c>
      <c r="X22" s="68" t="str">
        <f t="shared" si="2"/>
        <v/>
      </c>
    </row>
    <row r="23" spans="2:24">
      <c r="B23" s="70"/>
      <c r="C23" s="61"/>
      <c r="D23" s="60"/>
      <c r="E23" s="60"/>
      <c r="F23" s="60"/>
      <c r="G23" s="61"/>
      <c r="H23" s="60"/>
      <c r="I23" s="75"/>
      <c r="J23" s="60"/>
      <c r="K23" s="69" t="str">
        <f>IF(K22="","",VLOOKUP(K22,LISTAS!$F$5:$G$204,2,0))</f>
        <v>STAGIUM - DIAD</v>
      </c>
      <c r="L23" s="164"/>
      <c r="M23" s="77"/>
      <c r="N23" s="58"/>
      <c r="O23" s="59"/>
      <c r="P23" s="74"/>
      <c r="S23" s="65" t="str">
        <f>IF(U23&lt;&gt;"",1+COUNTIF(S8:S22,"1")+COUNTIF(S8:S22,"2")+COUNTIF(S8:S22,"3")+COUNTIF(S8:S22,"4")+COUNTIF(S8:S22,"5")+COUNTIF(S8:S22,"6")+COUNTIF(S8:S22,"7")+COUNTIF(S8:S22,"8")+COUNTIF(S8:S22,"9")+COUNTIF(S8:S22,"10")+COUNTIF(S8:S22,"11")+COUNTIF(S8:S22,"12")+COUNTIF(S8:S22,"13")+COUNTIF(S8:S22,"14")+COUNTIF(S8:S22,"15"),"")</f>
        <v/>
      </c>
      <c r="T23" s="66" t="str">
        <f t="shared" si="0"/>
        <v/>
      </c>
      <c r="U23" s="67" t="str">
        <f>IF(U15&lt;&gt;"",IF(C8=U15,G10,IF(C10=U15,G10,IF(C16=U15,G18,IF(C18=U15,G18,IF(C24=U15,G26,IF(C26=U15,G26,IF(C32=U15,G34,IF(C34=U15,G34,IF(C40=U15,G42,IF(C42=U15,G42,IF(C48=U15,G50,IF(C50=U15,G50,IF(C56=U15,G58,IF(C58=U15,G58,IF(C64=U15,G66,IF(C66=U15,G66)))))))))))))))),"")</f>
        <v/>
      </c>
      <c r="V23" s="67" t="str">
        <f>IF(U23="","",VLOOKUP(U23,LISTAS!$F$5:$G$204,2,0))</f>
        <v/>
      </c>
      <c r="W23" s="68" t="str">
        <f t="shared" si="3"/>
        <v/>
      </c>
      <c r="X23" s="68" t="str">
        <f t="shared" si="2"/>
        <v/>
      </c>
    </row>
    <row r="24" spans="2:24" ht="18" customHeight="1">
      <c r="B24" s="70">
        <v>6</v>
      </c>
      <c r="C24" s="57" t="s">
        <v>17</v>
      </c>
      <c r="D24" s="163">
        <v>1</v>
      </c>
      <c r="E24" s="58">
        <f>IF(D24&lt;&gt;"",D24,"")</f>
        <v>1</v>
      </c>
      <c r="F24" s="58" t="str">
        <f>IF(D24&lt;&gt;"",IF(C24="","",C24),"")</f>
        <v>HENRIQUE, LORENZO, LUCAS, VINICIUS</v>
      </c>
      <c r="G24" s="59">
        <f>IF(E24&lt;&gt;"",IF(E26&lt;&gt;"",SMALL(E24:F26,1),""),"")</f>
        <v>0</v>
      </c>
      <c r="H24" s="60"/>
      <c r="I24" s="75"/>
      <c r="J24" s="60"/>
      <c r="K24" s="61"/>
      <c r="L24" s="60"/>
      <c r="M24" s="75"/>
      <c r="N24" s="60"/>
      <c r="O24" s="61"/>
      <c r="P24" s="74"/>
      <c r="S24" s="65"/>
      <c r="T24" s="66"/>
      <c r="U24" s="67"/>
      <c r="V24" s="67"/>
      <c r="W24" s="68"/>
      <c r="X24" s="68"/>
    </row>
    <row r="25" spans="2:24" ht="18" customHeight="1">
      <c r="B25" s="70"/>
      <c r="C25" s="69" t="str">
        <f>IF(C24="","",VLOOKUP(C24,LISTAS!$F$5:$G$204,2,0))</f>
        <v>LICEU JARDIM</v>
      </c>
      <c r="D25" s="164"/>
      <c r="E25" s="58"/>
      <c r="F25" s="58"/>
      <c r="G25" s="59"/>
      <c r="H25" s="60"/>
      <c r="I25" s="75"/>
      <c r="J25" s="60"/>
      <c r="K25" s="61"/>
      <c r="L25" s="60"/>
      <c r="M25" s="75"/>
      <c r="N25" s="60"/>
      <c r="O25" s="61"/>
      <c r="P25" s="74"/>
      <c r="S25" s="65"/>
      <c r="T25" s="66"/>
      <c r="U25" s="67"/>
      <c r="V25" s="67"/>
      <c r="W25" s="68"/>
      <c r="X25" s="68"/>
    </row>
    <row r="26" spans="2:24" ht="18" customHeight="1">
      <c r="B26" s="70">
        <v>11</v>
      </c>
      <c r="C26" s="57"/>
      <c r="D26" s="163">
        <v>0</v>
      </c>
      <c r="E26" s="71">
        <f>IF(D26&lt;&gt;"",D26,"")</f>
        <v>0</v>
      </c>
      <c r="F26" s="72" t="str">
        <f>IF(D26&lt;&gt;"",IF(C26="","",C26),"")</f>
        <v/>
      </c>
      <c r="G26" s="59" t="str">
        <f>VLOOKUP(G24,E24:F26,2,0)</f>
        <v/>
      </c>
      <c r="H26" s="60"/>
      <c r="I26" s="75"/>
      <c r="J26" s="60"/>
      <c r="K26" s="61"/>
      <c r="L26" s="60"/>
      <c r="M26" s="75"/>
      <c r="N26" s="60"/>
      <c r="O26" s="61"/>
      <c r="P26" s="74"/>
      <c r="S26" s="65"/>
      <c r="T26" s="66"/>
      <c r="U26" s="67"/>
      <c r="V26" s="67"/>
      <c r="W26" s="68"/>
      <c r="X26" s="68"/>
    </row>
    <row r="27" spans="2:24" ht="18" customHeight="1">
      <c r="B27" s="70"/>
      <c r="C27" s="69" t="str">
        <f>IF(C26="","",VLOOKUP(C26,LISTAS!$F$5:$G$204,2,0))</f>
        <v/>
      </c>
      <c r="D27" s="164"/>
      <c r="E27" s="58"/>
      <c r="F27" s="72"/>
      <c r="G27" s="59"/>
      <c r="H27" s="60"/>
      <c r="I27" s="75"/>
      <c r="J27" s="60"/>
      <c r="K27" s="61"/>
      <c r="L27" s="60"/>
      <c r="M27" s="75"/>
      <c r="N27" s="60"/>
      <c r="O27" s="61"/>
      <c r="P27" s="74"/>
      <c r="S27" s="65"/>
      <c r="T27" s="66"/>
      <c r="U27" s="67"/>
      <c r="V27" s="67"/>
      <c r="W27" s="68"/>
      <c r="X27" s="68"/>
    </row>
    <row r="28" spans="2:24" ht="18" customHeight="1">
      <c r="B28" s="70"/>
      <c r="C28" s="61"/>
      <c r="D28" s="60"/>
      <c r="E28" s="60"/>
      <c r="F28" s="73"/>
      <c r="G28" s="57" t="str">
        <f>IF(D24&lt;&gt;"",IF(D26&lt;&gt;"",IF(D24=D26,"",IF(D24&gt;D26,C24,C26)),""),"")</f>
        <v>HENRIQUE, LORENZO, LUCAS, VINICIUS</v>
      </c>
      <c r="H28" s="163">
        <v>0</v>
      </c>
      <c r="I28" s="78">
        <f>IF(H28&lt;&gt;"",H28,"")</f>
        <v>0</v>
      </c>
      <c r="J28" s="58" t="str">
        <f>IF(H28&lt;&gt;"",IF(G28="","",G28),"")</f>
        <v>HENRIQUE, LORENZO, LUCAS, VINICIUS</v>
      </c>
      <c r="K28" s="59">
        <f>IF(I28&lt;&gt;"",IF(I30&lt;&gt;"",SMALL(I28:J30,1),""),"")</f>
        <v>0</v>
      </c>
      <c r="L28" s="60"/>
      <c r="M28" s="75"/>
      <c r="N28" s="60"/>
      <c r="O28" s="61"/>
      <c r="P28" s="74"/>
      <c r="S28" s="65"/>
      <c r="T28" s="66"/>
      <c r="U28" s="67"/>
      <c r="V28" s="67"/>
      <c r="W28" s="68"/>
      <c r="X28" s="68"/>
    </row>
    <row r="29" spans="2:24" ht="18" customHeight="1">
      <c r="B29" s="70"/>
      <c r="C29" s="61"/>
      <c r="D29" s="60"/>
      <c r="E29" s="60"/>
      <c r="F29" s="73"/>
      <c r="G29" s="69" t="str">
        <f>IF(G28="","",VLOOKUP(G28,LISTAS!$F$5:$G$204,2,0))</f>
        <v>LICEU JARDIM</v>
      </c>
      <c r="H29" s="164"/>
      <c r="I29" s="79"/>
      <c r="J29" s="58"/>
      <c r="K29" s="59"/>
      <c r="L29" s="60"/>
      <c r="M29" s="75"/>
      <c r="N29" s="60"/>
      <c r="O29" s="61"/>
      <c r="P29" s="74"/>
      <c r="S29" s="65"/>
      <c r="T29" s="66"/>
      <c r="U29" s="67"/>
      <c r="V29" s="67"/>
      <c r="W29" s="68"/>
      <c r="X29" s="68"/>
    </row>
    <row r="30" spans="2:24" ht="18" customHeight="1">
      <c r="B30" s="70"/>
      <c r="C30" s="61"/>
      <c r="D30" s="60"/>
      <c r="E30" s="75"/>
      <c r="F30" s="76"/>
      <c r="G30" s="57" t="str">
        <f>IF(D32&lt;&gt;"",IF(D34&lt;&gt;"",IF(D32=D34,"",IF(D32&gt;D34,C32,C34)),""),"")</f>
        <v>MIGUEL, ENZO, GABRIEL, RAFAEL</v>
      </c>
      <c r="H30" s="163">
        <v>1</v>
      </c>
      <c r="I30" s="79">
        <f>IF(H30&lt;&gt;"",H30,"")</f>
        <v>1</v>
      </c>
      <c r="J30" s="58" t="str">
        <f>IF(H30&lt;&gt;"",IF(G30="","",G30),"")</f>
        <v>MIGUEL, ENZO, GABRIEL, RAFAEL</v>
      </c>
      <c r="K30" s="59" t="str">
        <f>VLOOKUP(K28,I28:J30,2,0)</f>
        <v>HENRIQUE, LORENZO, LUCAS, VINICIUS</v>
      </c>
      <c r="L30" s="60"/>
      <c r="M30" s="75"/>
      <c r="N30" s="60"/>
      <c r="O30" s="61"/>
      <c r="P30" s="74"/>
      <c r="S30" s="65"/>
      <c r="T30" s="66"/>
      <c r="U30" s="67"/>
      <c r="V30" s="67"/>
      <c r="W30" s="68"/>
      <c r="X30" s="68"/>
    </row>
    <row r="31" spans="2:24" ht="18" customHeight="1">
      <c r="B31" s="70"/>
      <c r="C31" s="61"/>
      <c r="D31" s="60"/>
      <c r="E31" s="75"/>
      <c r="F31" s="60"/>
      <c r="G31" s="69" t="str">
        <f>IF(G30="","",VLOOKUP(G30,LISTAS!$F$5:$G$204,2,0))</f>
        <v>STAGIUM - DIAD</v>
      </c>
      <c r="H31" s="164"/>
      <c r="I31" s="58"/>
      <c r="J31" s="58"/>
      <c r="K31" s="59"/>
      <c r="L31" s="60"/>
      <c r="M31" s="75"/>
      <c r="N31" s="60"/>
      <c r="O31" s="61"/>
      <c r="P31" s="74"/>
      <c r="S31" s="65"/>
      <c r="T31" s="66"/>
      <c r="U31" s="67"/>
      <c r="V31" s="67"/>
      <c r="W31" s="68"/>
      <c r="X31" s="68"/>
    </row>
    <row r="32" spans="2:24" ht="18" customHeight="1">
      <c r="B32" s="70">
        <v>4</v>
      </c>
      <c r="C32" s="57" t="s">
        <v>18</v>
      </c>
      <c r="D32" s="163">
        <v>1</v>
      </c>
      <c r="E32" s="78">
        <f>IF(D32&lt;&gt;"",D32,"")</f>
        <v>1</v>
      </c>
      <c r="F32" s="58" t="str">
        <f>IF(D32&lt;&gt;"",IF(C32="","",C32),"")</f>
        <v>MIGUEL, ENZO, GABRIEL, RAFAEL</v>
      </c>
      <c r="G32" s="59">
        <f>IF(E32&lt;&gt;"",IF(E34&lt;&gt;"",SMALL(E32:F34,1),""),"")</f>
        <v>0</v>
      </c>
      <c r="H32" s="60"/>
      <c r="I32" s="60"/>
      <c r="J32" s="60"/>
      <c r="K32" s="61"/>
      <c r="L32" s="60"/>
      <c r="M32" s="75"/>
      <c r="N32" s="60"/>
      <c r="O32" s="61"/>
      <c r="P32" s="74"/>
      <c r="S32" s="65"/>
      <c r="T32" s="66"/>
      <c r="U32" s="67"/>
      <c r="V32" s="67"/>
      <c r="W32" s="68"/>
      <c r="X32" s="68"/>
    </row>
    <row r="33" spans="2:24" ht="18" customHeight="1">
      <c r="B33" s="70"/>
      <c r="C33" s="69" t="str">
        <f>IF(C32="","",VLOOKUP(C32,LISTAS!$F$5:$G$204,2,0))</f>
        <v>STAGIUM - DIAD</v>
      </c>
      <c r="D33" s="164"/>
      <c r="E33" s="79"/>
      <c r="F33" s="58"/>
      <c r="G33" s="59"/>
      <c r="H33" s="60"/>
      <c r="I33" s="60"/>
      <c r="J33" s="60"/>
      <c r="K33" s="61"/>
      <c r="L33" s="60"/>
      <c r="M33" s="75"/>
      <c r="N33" s="60"/>
      <c r="O33" s="61"/>
      <c r="P33" s="74"/>
      <c r="S33" s="65"/>
      <c r="T33" s="66"/>
      <c r="U33" s="67"/>
      <c r="V33" s="67"/>
      <c r="W33" s="68"/>
      <c r="X33" s="68"/>
    </row>
    <row r="34" spans="2:24" ht="18" customHeight="1">
      <c r="B34" s="70">
        <v>13</v>
      </c>
      <c r="C34" s="57"/>
      <c r="D34" s="163">
        <v>0</v>
      </c>
      <c r="E34" s="79">
        <f>IF(D34&lt;&gt;"",D34,"")</f>
        <v>0</v>
      </c>
      <c r="F34" s="58" t="str">
        <f>IF(D34&lt;&gt;"",IF(C34="","",C34),"")</f>
        <v/>
      </c>
      <c r="G34" s="59" t="str">
        <f>VLOOKUP(G32,E32:F34,2,0)</f>
        <v/>
      </c>
      <c r="H34" s="60"/>
      <c r="I34" s="60"/>
      <c r="J34" s="60"/>
      <c r="K34" s="61"/>
      <c r="L34" s="60"/>
      <c r="M34" s="75"/>
      <c r="N34" s="60"/>
      <c r="O34" s="61"/>
      <c r="P34" s="74"/>
      <c r="S34" s="65"/>
      <c r="T34" s="66"/>
      <c r="U34" s="67"/>
      <c r="V34" s="67"/>
      <c r="W34" s="68"/>
      <c r="X34" s="68"/>
    </row>
    <row r="35" spans="2:24" ht="18" customHeight="1">
      <c r="B35" s="70"/>
      <c r="C35" s="69" t="str">
        <f>IF(C34="","",VLOOKUP(C34,LISTAS!$F$5:$G$204,2,0))</f>
        <v/>
      </c>
      <c r="D35" s="164"/>
      <c r="E35" s="58"/>
      <c r="F35" s="58"/>
      <c r="G35" s="59"/>
      <c r="H35" s="60"/>
      <c r="I35" s="60"/>
      <c r="J35" s="60"/>
      <c r="K35" s="61"/>
      <c r="L35" s="60"/>
      <c r="M35" s="75"/>
      <c r="N35" s="60"/>
      <c r="O35" s="61"/>
      <c r="P35" s="60"/>
      <c r="S35" s="65"/>
      <c r="T35" s="66"/>
      <c r="U35" s="67"/>
      <c r="V35" s="67"/>
      <c r="W35" s="68"/>
      <c r="X35" s="68"/>
    </row>
    <row r="36" spans="2:24" ht="18" customHeight="1">
      <c r="B36" s="70"/>
      <c r="C36" s="61"/>
      <c r="D36" s="60"/>
      <c r="E36" s="60"/>
      <c r="F36" s="60"/>
      <c r="G36" s="61"/>
      <c r="H36" s="60"/>
      <c r="I36" s="60"/>
      <c r="J36" s="60"/>
      <c r="K36" s="61"/>
      <c r="L36" s="60"/>
      <c r="M36" s="75"/>
      <c r="N36" s="60"/>
      <c r="O36" s="57" t="str">
        <f>IF(L20&lt;&gt;"",IF(L22&lt;&gt;"",IF(L20=L22,"",IF(L20&gt;L22,K20,K22)),""),"")</f>
        <v>CRISTIANO, VITOR, JOÃO, LORENZO</v>
      </c>
      <c r="P36" s="163">
        <v>1</v>
      </c>
      <c r="S36" s="65"/>
      <c r="T36" s="66"/>
      <c r="U36" s="67"/>
      <c r="V36" s="67"/>
      <c r="W36" s="68"/>
      <c r="X36" s="68"/>
    </row>
    <row r="37" spans="2:24" ht="18" customHeight="1">
      <c r="B37" s="70"/>
      <c r="C37" s="61"/>
      <c r="D37" s="60"/>
      <c r="E37" s="60"/>
      <c r="F37" s="60"/>
      <c r="G37" s="61"/>
      <c r="H37" s="60"/>
      <c r="I37" s="60"/>
      <c r="J37" s="60"/>
      <c r="K37" s="61"/>
      <c r="L37" s="60"/>
      <c r="M37" s="75"/>
      <c r="N37" s="60"/>
      <c r="O37" s="69" t="str">
        <f>IF(O36="","",VLOOKUP(O36,LISTAS!$F$5:$G$204,2,0))</f>
        <v>LICEU JARDIM</v>
      </c>
      <c r="P37" s="164"/>
      <c r="S37" s="65"/>
      <c r="T37" s="66"/>
      <c r="U37" s="67"/>
      <c r="V37" s="67"/>
      <c r="W37" s="68"/>
      <c r="X37" s="68"/>
    </row>
    <row r="38" spans="2:24" ht="18" customHeight="1">
      <c r="B38" s="70"/>
      <c r="C38" s="61"/>
      <c r="D38" s="60"/>
      <c r="E38" s="60"/>
      <c r="F38" s="60"/>
      <c r="G38" s="61"/>
      <c r="H38" s="60"/>
      <c r="I38" s="60"/>
      <c r="J38" s="60"/>
      <c r="K38" s="61"/>
      <c r="L38" s="60"/>
      <c r="M38" s="75"/>
      <c r="N38" s="76"/>
      <c r="O38" s="57" t="str">
        <f>IF(L52&lt;&gt;"",IF(L54&lt;&gt;"",IF(L52=L54,"",IF(L52&gt;L54,K52,K54)),""),"")</f>
        <v>LORENZO, GAEL, RICARDO</v>
      </c>
      <c r="P38" s="163">
        <v>0</v>
      </c>
      <c r="S38" s="65"/>
      <c r="T38" s="66"/>
      <c r="U38" s="67"/>
      <c r="V38" s="67"/>
      <c r="W38" s="68"/>
      <c r="X38" s="68"/>
    </row>
    <row r="39" spans="2:24" ht="18" customHeight="1">
      <c r="B39" s="70"/>
      <c r="C39" s="61"/>
      <c r="D39" s="60"/>
      <c r="E39" s="60"/>
      <c r="F39" s="60"/>
      <c r="G39" s="61"/>
      <c r="H39" s="60"/>
      <c r="I39" s="60"/>
      <c r="J39" s="60"/>
      <c r="K39" s="61"/>
      <c r="L39" s="60"/>
      <c r="M39" s="75"/>
      <c r="N39" s="60"/>
      <c r="O39" s="69" t="str">
        <f>IF(O38="","",VLOOKUP(O38,LISTAS!$F$5:$G$204,2,0))</f>
        <v>ARBOS SCS</v>
      </c>
      <c r="P39" s="164"/>
      <c r="S39" s="65"/>
      <c r="T39" s="66"/>
      <c r="U39" s="67"/>
      <c r="V39" s="67"/>
      <c r="W39" s="68"/>
      <c r="X39" s="68"/>
    </row>
    <row r="40" spans="2:24" ht="18" customHeight="1">
      <c r="B40" s="70">
        <v>3</v>
      </c>
      <c r="C40" s="57"/>
      <c r="D40" s="163">
        <v>0</v>
      </c>
      <c r="E40" s="58">
        <f>IF(D40&lt;&gt;"",D40,"")</f>
        <v>0</v>
      </c>
      <c r="F40" s="58" t="str">
        <f>IF(D40&lt;&gt;"",IF(C40="","",C40),"")</f>
        <v/>
      </c>
      <c r="G40" s="59">
        <f>IF(E40&lt;&gt;"",IF(E42&lt;&gt;"",SMALL(E40:F42,1),""),"")</f>
        <v>0</v>
      </c>
      <c r="H40" s="60"/>
      <c r="I40" s="60"/>
      <c r="J40" s="60"/>
      <c r="K40" s="61"/>
      <c r="L40" s="60"/>
      <c r="M40" s="75"/>
      <c r="N40" s="60"/>
      <c r="O40" s="61"/>
      <c r="P40" s="74"/>
      <c r="S40" s="65"/>
      <c r="T40" s="66"/>
      <c r="U40" s="67"/>
      <c r="V40" s="67" t="str">
        <f>IF(U40="","",VLOOKUP(U40,LISTAS!$F$5:$G$204,2,0))</f>
        <v/>
      </c>
      <c r="W40" s="68" t="str">
        <f t="shared" si="1"/>
        <v/>
      </c>
      <c r="X40" s="68" t="str">
        <f t="shared" ref="X40:X68" si="4">IF(S40="","",IF($V$5="NÃO","",IF(S40=1,400,IF(S40=2,340,IF(S40=3,300,IF(S40=4,280,IF(S40=5,270,IF(S40=6,260,IF(S40=7,250,IF(S40=8,240,IF(S40=9,200,IF(S40=10,200,IF(S40=11,200,IF(S40=12,200,IF(S40=13,200,IF(S40=14,200,IF(S40=15,200,IF(S40=16,200,IF(S40&gt;16,"","")))))))))))))))))))</f>
        <v/>
      </c>
    </row>
    <row r="41" spans="2:24" ht="18" customHeight="1">
      <c r="B41" s="70"/>
      <c r="C41" s="69" t="str">
        <f>IF(C40="","",VLOOKUP(C40,LISTAS!$F$5:$G$204,2,0))</f>
        <v/>
      </c>
      <c r="D41" s="164"/>
      <c r="E41" s="58"/>
      <c r="F41" s="58"/>
      <c r="G41" s="59"/>
      <c r="H41" s="60"/>
      <c r="I41" s="60"/>
      <c r="J41" s="60"/>
      <c r="K41" s="61"/>
      <c r="L41" s="60"/>
      <c r="M41" s="75"/>
      <c r="N41" s="60"/>
      <c r="O41" s="61"/>
      <c r="P41" s="74"/>
      <c r="S41" s="65"/>
      <c r="T41" s="66"/>
      <c r="U41" s="67"/>
      <c r="V41" s="67"/>
      <c r="W41" s="68"/>
      <c r="X41" s="68"/>
    </row>
    <row r="42" spans="2:24" ht="18" customHeight="1">
      <c r="B42" s="70">
        <v>14</v>
      </c>
      <c r="C42" s="57" t="s">
        <v>19</v>
      </c>
      <c r="D42" s="163">
        <v>1</v>
      </c>
      <c r="E42" s="71">
        <f>IF(D42&lt;&gt;"",D42,"")</f>
        <v>1</v>
      </c>
      <c r="F42" s="72" t="str">
        <f>IF(D42&lt;&gt;"",IF(C42="","",C42),"")</f>
        <v>GUILHERME, GUILHERME, MATHEUS</v>
      </c>
      <c r="G42" s="59" t="str">
        <f>VLOOKUP(G40,E40:F42,2,0)</f>
        <v/>
      </c>
      <c r="H42" s="60"/>
      <c r="I42" s="60"/>
      <c r="J42" s="60"/>
      <c r="K42" s="61"/>
      <c r="L42" s="60"/>
      <c r="M42" s="75"/>
      <c r="N42" s="60"/>
      <c r="O42" s="61"/>
      <c r="P42" s="74"/>
      <c r="S42" s="65"/>
      <c r="T42" s="66"/>
      <c r="U42" s="67"/>
      <c r="V42" s="67" t="str">
        <f>IF(U42="","",VLOOKUP(U42,LISTAS!$F$5:$G$204,2,0))</f>
        <v/>
      </c>
      <c r="W42" s="68" t="str">
        <f t="shared" si="1"/>
        <v/>
      </c>
      <c r="X42" s="68" t="str">
        <f t="shared" si="4"/>
        <v/>
      </c>
    </row>
    <row r="43" spans="2:24" ht="18" customHeight="1">
      <c r="B43" s="70"/>
      <c r="C43" s="69" t="str">
        <f>IF(C42="","",VLOOKUP(C42,LISTAS!$F$5:$G$204,2,0))</f>
        <v xml:space="preserve">ARBOS S.A </v>
      </c>
      <c r="D43" s="164"/>
      <c r="E43" s="58"/>
      <c r="F43" s="72"/>
      <c r="G43" s="59"/>
      <c r="H43" s="60"/>
      <c r="I43" s="60"/>
      <c r="J43" s="60"/>
      <c r="K43" s="61"/>
      <c r="L43" s="60"/>
      <c r="M43" s="75"/>
      <c r="N43" s="60"/>
      <c r="O43" s="61"/>
      <c r="P43" s="74"/>
      <c r="S43" s="65"/>
      <c r="T43" s="66"/>
      <c r="U43" s="67"/>
      <c r="V43" s="67"/>
      <c r="W43" s="68"/>
      <c r="X43" s="68"/>
    </row>
    <row r="44" spans="2:24" ht="18" customHeight="1">
      <c r="B44" s="70"/>
      <c r="C44" s="61"/>
      <c r="D44" s="60"/>
      <c r="E44" s="60"/>
      <c r="F44" s="73"/>
      <c r="G44" s="57" t="str">
        <f>IF(D40&lt;&gt;"",IF(D42&lt;&gt;"",IF(D40=D42,"",IF(D40&gt;D42,C40,C42)),""),"")</f>
        <v>GUILHERME, GUILHERME, MATHEUS</v>
      </c>
      <c r="H44" s="163">
        <v>1</v>
      </c>
      <c r="I44" s="58">
        <f>IF(H44&lt;&gt;"",H44,"")</f>
        <v>1</v>
      </c>
      <c r="J44" s="58" t="str">
        <f>IF(H44&lt;&gt;"",IF(G44="","",G44),"")</f>
        <v>GUILHERME, GUILHERME, MATHEUS</v>
      </c>
      <c r="K44" s="59">
        <f>IF(I44&lt;&gt;"",IF(I46&lt;&gt;"",SMALL(I44:J46,1),""),"")</f>
        <v>0</v>
      </c>
      <c r="L44" s="60"/>
      <c r="M44" s="75"/>
      <c r="N44" s="60"/>
      <c r="O44" s="61"/>
      <c r="P44" s="74"/>
      <c r="S44" s="65"/>
      <c r="T44" s="66"/>
      <c r="U44" s="67"/>
      <c r="V44" s="67" t="str">
        <f>IF(U44="","",VLOOKUP(U44,LISTAS!$F$5:$G$204,2,0))</f>
        <v/>
      </c>
      <c r="W44" s="68" t="str">
        <f t="shared" si="1"/>
        <v/>
      </c>
      <c r="X44" s="68" t="str">
        <f t="shared" si="4"/>
        <v/>
      </c>
    </row>
    <row r="45" spans="2:24" ht="18" customHeight="1">
      <c r="B45" s="70"/>
      <c r="C45" s="61"/>
      <c r="D45" s="60"/>
      <c r="E45" s="60"/>
      <c r="F45" s="73"/>
      <c r="G45" s="69" t="str">
        <f>IF(G44="","",VLOOKUP(G44,LISTAS!$F$5:$G$204,2,0))</f>
        <v xml:space="preserve">ARBOS S.A </v>
      </c>
      <c r="H45" s="164"/>
      <c r="I45" s="58"/>
      <c r="J45" s="58"/>
      <c r="K45" s="59"/>
      <c r="L45" s="60"/>
      <c r="M45" s="75"/>
      <c r="N45" s="60"/>
      <c r="O45" s="61"/>
      <c r="P45" s="74"/>
      <c r="S45" s="65"/>
      <c r="T45" s="66"/>
      <c r="U45" s="67"/>
      <c r="V45" s="67"/>
      <c r="W45" s="68"/>
      <c r="X45" s="68"/>
    </row>
    <row r="46" spans="2:24" ht="18" customHeight="1">
      <c r="B46" s="70"/>
      <c r="C46" s="61"/>
      <c r="D46" s="60"/>
      <c r="E46" s="75"/>
      <c r="F46" s="76"/>
      <c r="G46" s="57" t="str">
        <f>IF(D48&lt;&gt;"",IF(D50&lt;&gt;"",IF(D48=D50,"",IF(D48&gt;D50,C48,C50)),""),"")</f>
        <v>LORENZO, RAFAEL, LEONARDO</v>
      </c>
      <c r="H46" s="163">
        <v>0</v>
      </c>
      <c r="I46" s="71">
        <f>IF(H46&lt;&gt;"",H46,"")</f>
        <v>0</v>
      </c>
      <c r="J46" s="58" t="str">
        <f>IF(H46&lt;&gt;"",IF(G46="","",G46),"")</f>
        <v>LORENZO, RAFAEL, LEONARDO</v>
      </c>
      <c r="K46" s="59" t="str">
        <f>VLOOKUP(K44,I44:J46,2,0)</f>
        <v>LORENZO, RAFAEL, LEONARDO</v>
      </c>
      <c r="L46" s="60"/>
      <c r="M46" s="75"/>
      <c r="N46" s="60"/>
      <c r="O46" s="61"/>
      <c r="P46" s="74"/>
      <c r="S46" s="65"/>
      <c r="T46" s="66"/>
      <c r="U46" s="67"/>
      <c r="V46" s="67" t="str">
        <f>IF(U46="","",VLOOKUP(U46,LISTAS!$F$5:$G$204,2,0))</f>
        <v/>
      </c>
      <c r="W46" s="68" t="str">
        <f t="shared" si="1"/>
        <v/>
      </c>
      <c r="X46" s="68" t="str">
        <f t="shared" si="4"/>
        <v/>
      </c>
    </row>
    <row r="47" spans="2:24" ht="18" customHeight="1">
      <c r="B47" s="70"/>
      <c r="C47" s="61"/>
      <c r="D47" s="60"/>
      <c r="E47" s="75"/>
      <c r="F47" s="60"/>
      <c r="G47" s="69" t="str">
        <f>IF(G46="","",VLOOKUP(G46,LISTAS!$F$5:$G$204,2,0))</f>
        <v>VILLARE - SCS</v>
      </c>
      <c r="H47" s="164"/>
      <c r="I47" s="77"/>
      <c r="J47" s="58"/>
      <c r="K47" s="59"/>
      <c r="L47" s="60"/>
      <c r="M47" s="75"/>
      <c r="N47" s="60"/>
      <c r="O47" s="61"/>
      <c r="P47" s="74"/>
      <c r="S47" s="65"/>
      <c r="T47" s="66"/>
      <c r="U47" s="67"/>
      <c r="V47" s="67"/>
      <c r="W47" s="68"/>
      <c r="X47" s="68"/>
    </row>
    <row r="48" spans="2:24" ht="18" customHeight="1">
      <c r="B48" s="70">
        <v>5</v>
      </c>
      <c r="C48" s="57" t="s">
        <v>20</v>
      </c>
      <c r="D48" s="163">
        <v>1</v>
      </c>
      <c r="E48" s="78">
        <f>IF(D48&lt;&gt;"",D48,"")</f>
        <v>1</v>
      </c>
      <c r="F48" s="58" t="str">
        <f>IF(D48&lt;&gt;"",IF(C48="","",C48),"")</f>
        <v>LORENZO, RAFAEL, LEONARDO</v>
      </c>
      <c r="G48" s="59">
        <f>IF(E48&lt;&gt;"",IF(E50&lt;&gt;"",SMALL(E48:F50,1),""),"")</f>
        <v>0</v>
      </c>
      <c r="H48" s="60"/>
      <c r="I48" s="75"/>
      <c r="J48" s="60"/>
      <c r="K48" s="61"/>
      <c r="L48" s="60"/>
      <c r="M48" s="75"/>
      <c r="N48" s="60"/>
      <c r="O48" s="61"/>
      <c r="P48" s="74"/>
      <c r="S48" s="65"/>
      <c r="T48" s="66"/>
      <c r="U48" s="67"/>
      <c r="V48" s="67" t="str">
        <f>IF(U48="","",VLOOKUP(U48,LISTAS!$F$5:$G$204,2,0))</f>
        <v/>
      </c>
      <c r="W48" s="68" t="str">
        <f t="shared" si="1"/>
        <v/>
      </c>
      <c r="X48" s="68" t="str">
        <f t="shared" si="4"/>
        <v/>
      </c>
    </row>
    <row r="49" spans="2:24" ht="18" customHeight="1">
      <c r="B49" s="70"/>
      <c r="C49" s="69" t="str">
        <f>IF(C48="","",VLOOKUP(C48,LISTAS!$F$5:$G$204,2,0))</f>
        <v>VILLARE - SCS</v>
      </c>
      <c r="D49" s="164"/>
      <c r="E49" s="79"/>
      <c r="F49" s="58"/>
      <c r="G49" s="59"/>
      <c r="H49" s="60"/>
      <c r="I49" s="75"/>
      <c r="J49" s="60"/>
      <c r="K49" s="61"/>
      <c r="L49" s="60"/>
      <c r="M49" s="75"/>
      <c r="N49" s="60"/>
      <c r="O49" s="61"/>
      <c r="P49" s="74"/>
      <c r="S49" s="65"/>
      <c r="T49" s="66"/>
      <c r="U49" s="67"/>
      <c r="V49" s="67"/>
      <c r="W49" s="68"/>
      <c r="X49" s="68"/>
    </row>
    <row r="50" spans="2:24" ht="18" customHeight="1">
      <c r="B50" s="70">
        <v>12</v>
      </c>
      <c r="C50" s="57"/>
      <c r="D50" s="163">
        <v>0</v>
      </c>
      <c r="E50" s="79">
        <f>IF(D50&lt;&gt;"",D50,"")</f>
        <v>0</v>
      </c>
      <c r="F50" s="58" t="str">
        <f>IF(D50&lt;&gt;"",IF(C50="","",C50),"")</f>
        <v/>
      </c>
      <c r="G50" s="59" t="str">
        <f>VLOOKUP(G48,E48:F50,2,0)</f>
        <v/>
      </c>
      <c r="H50" s="60"/>
      <c r="I50" s="75"/>
      <c r="J50" s="60"/>
      <c r="K50" s="61"/>
      <c r="L50" s="60"/>
      <c r="M50" s="75"/>
      <c r="N50" s="60"/>
      <c r="O50" s="61"/>
      <c r="P50" s="74"/>
      <c r="S50" s="65"/>
      <c r="T50" s="66"/>
      <c r="U50" s="67"/>
      <c r="V50" s="67" t="str">
        <f>IF(U50="","",VLOOKUP(U50,LISTAS!$F$5:$G$204,2,0))</f>
        <v/>
      </c>
      <c r="W50" s="68" t="str">
        <f t="shared" si="1"/>
        <v/>
      </c>
      <c r="X50" s="68" t="str">
        <f t="shared" si="4"/>
        <v/>
      </c>
    </row>
    <row r="51" spans="2:24" ht="18" customHeight="1">
      <c r="B51" s="70"/>
      <c r="C51" s="69" t="str">
        <f>IF(C50="","",VLOOKUP(C50,LISTAS!$F$5:$G$204,2,0))</f>
        <v/>
      </c>
      <c r="D51" s="164"/>
      <c r="E51" s="58"/>
      <c r="F51" s="58"/>
      <c r="G51" s="59"/>
      <c r="H51" s="60"/>
      <c r="I51" s="75"/>
      <c r="J51" s="60"/>
      <c r="K51" s="61"/>
      <c r="L51" s="60"/>
      <c r="M51" s="75"/>
      <c r="N51" s="60"/>
      <c r="O51" s="61"/>
      <c r="P51" s="74"/>
      <c r="S51" s="65"/>
      <c r="T51" s="66"/>
      <c r="U51" s="67"/>
      <c r="V51" s="67"/>
      <c r="W51" s="68"/>
      <c r="X51" s="68"/>
    </row>
    <row r="52" spans="2:24" ht="18" customHeight="1">
      <c r="B52" s="70"/>
      <c r="C52" s="61"/>
      <c r="D52" s="60"/>
      <c r="E52" s="58"/>
      <c r="F52" s="58"/>
      <c r="G52" s="59"/>
      <c r="H52" s="60"/>
      <c r="I52" s="75"/>
      <c r="J52" s="60"/>
      <c r="K52" s="57" t="str">
        <f>IF(H44&lt;&gt;"",IF(H46&lt;&gt;"",IF(H44=H46,"",IF(H44&gt;H46,G44,G46)),""),"")</f>
        <v>GUILHERME, GUILHERME, MATHEUS</v>
      </c>
      <c r="L52" s="163">
        <v>0</v>
      </c>
      <c r="M52" s="80">
        <f>IF(L52&lt;&gt;"",L52,"")</f>
        <v>0</v>
      </c>
      <c r="N52" s="58" t="str">
        <f>IF(L52&lt;&gt;"",IF(K52="","",K52),"")</f>
        <v>GUILHERME, GUILHERME, MATHEUS</v>
      </c>
      <c r="O52" s="59">
        <f>IF(M52&lt;&gt;"",IF(M54&lt;&gt;"",SMALL(M52:N54,1),""),"")</f>
        <v>0</v>
      </c>
      <c r="P52" s="74"/>
      <c r="S52" s="65"/>
      <c r="T52" s="66"/>
      <c r="U52" s="67"/>
      <c r="V52" s="67" t="str">
        <f>IF(U52="","",VLOOKUP(U52,LISTAS!$F$5:$G$204,2,0))</f>
        <v/>
      </c>
      <c r="W52" s="68" t="str">
        <f t="shared" si="1"/>
        <v/>
      </c>
      <c r="X52" s="68" t="str">
        <f t="shared" si="4"/>
        <v/>
      </c>
    </row>
    <row r="53" spans="2:24" ht="18" customHeight="1">
      <c r="B53" s="70"/>
      <c r="C53" s="61"/>
      <c r="D53" s="60"/>
      <c r="E53" s="58"/>
      <c r="F53" s="58"/>
      <c r="G53" s="59"/>
      <c r="H53" s="60"/>
      <c r="I53" s="75"/>
      <c r="J53" s="60"/>
      <c r="K53" s="69" t="str">
        <f>IF(K52="","",VLOOKUP(K52,LISTAS!$F$5:$G$204,2,0))</f>
        <v xml:space="preserve">ARBOS S.A </v>
      </c>
      <c r="L53" s="164"/>
      <c r="M53" s="79"/>
      <c r="N53" s="72"/>
      <c r="O53" s="59"/>
      <c r="P53" s="74"/>
      <c r="S53" s="65"/>
      <c r="T53" s="66"/>
      <c r="U53" s="67"/>
      <c r="V53" s="67"/>
      <c r="W53" s="68"/>
      <c r="X53" s="68"/>
    </row>
    <row r="54" spans="2:24" ht="18" customHeight="1">
      <c r="B54" s="70"/>
      <c r="C54" s="61"/>
      <c r="D54" s="60"/>
      <c r="E54" s="58"/>
      <c r="F54" s="58"/>
      <c r="G54" s="59"/>
      <c r="H54" s="60"/>
      <c r="I54" s="75"/>
      <c r="J54" s="76"/>
      <c r="K54" s="57" t="str">
        <f>IF(H60&lt;&gt;"",IF(H62&lt;&gt;"",IF(H60=H62,"",IF(H60&gt;H62,G60,G62)),""),"")</f>
        <v>LORENZO, GAEL, RICARDO</v>
      </c>
      <c r="L54" s="163">
        <v>1</v>
      </c>
      <c r="M54" s="81">
        <f>IF(L54&lt;&gt;"",L54,"")</f>
        <v>1</v>
      </c>
      <c r="N54" s="58" t="str">
        <f>IF(L54&lt;&gt;"",IF(K54="","",K54),"")</f>
        <v>LORENZO, GAEL, RICARDO</v>
      </c>
      <c r="O54" s="59" t="str">
        <f>VLOOKUP(O52,M52:N54,2,0)</f>
        <v>GUILHERME, GUILHERME, MATHEUS</v>
      </c>
      <c r="P54" s="74"/>
      <c r="S54" s="65"/>
      <c r="T54" s="66"/>
      <c r="U54" s="67"/>
      <c r="V54" s="67" t="str">
        <f>IF(U54="","",VLOOKUP(U54,LISTAS!$F$5:$G$204,2,0))</f>
        <v/>
      </c>
      <c r="W54" s="68" t="str">
        <f t="shared" si="1"/>
        <v/>
      </c>
      <c r="X54" s="68" t="str">
        <f t="shared" si="4"/>
        <v/>
      </c>
    </row>
    <row r="55" spans="2:24" ht="18" customHeight="1">
      <c r="B55" s="70"/>
      <c r="C55" s="61"/>
      <c r="D55" s="60"/>
      <c r="E55" s="58"/>
      <c r="F55" s="58"/>
      <c r="G55" s="59"/>
      <c r="H55" s="60"/>
      <c r="I55" s="75"/>
      <c r="J55" s="60"/>
      <c r="K55" s="69" t="str">
        <f>IF(K54="","",VLOOKUP(K54,LISTAS!$F$5:$G$204,2,0))</f>
        <v>ARBOS SCS</v>
      </c>
      <c r="L55" s="164"/>
      <c r="M55" s="58"/>
      <c r="N55" s="58"/>
      <c r="O55" s="59"/>
      <c r="P55" s="74"/>
      <c r="S55" s="65"/>
      <c r="T55" s="66"/>
      <c r="U55" s="67"/>
      <c r="V55" s="67"/>
      <c r="W55" s="68"/>
      <c r="X55" s="68"/>
    </row>
    <row r="56" spans="2:24" ht="18" customHeight="1">
      <c r="B56" s="70">
        <v>8</v>
      </c>
      <c r="C56" s="57"/>
      <c r="D56" s="163">
        <v>0</v>
      </c>
      <c r="E56" s="58" t="s">
        <v>10</v>
      </c>
      <c r="F56" s="58" t="str">
        <f>IF(D56&lt;&gt;"",IF(C56="","",C56),"")</f>
        <v/>
      </c>
      <c r="G56" s="59">
        <f>IF(E56&lt;&gt;"",IF(E58&lt;&gt;"",SMALL(E56:F58,1),""),"")</f>
        <v>0</v>
      </c>
      <c r="H56" s="60"/>
      <c r="I56" s="75"/>
      <c r="J56" s="60"/>
      <c r="K56" s="61"/>
      <c r="L56" s="60"/>
      <c r="M56" s="58"/>
      <c r="N56" s="58"/>
      <c r="O56" s="59"/>
      <c r="P56" s="59"/>
      <c r="S56" s="65"/>
      <c r="T56" s="66"/>
      <c r="U56" s="67"/>
      <c r="V56" s="67" t="str">
        <f>IF(U56="","",VLOOKUP(U56,LISTAS!$F$5:$G$204,2,0))</f>
        <v/>
      </c>
      <c r="W56" s="68" t="str">
        <f t="shared" si="1"/>
        <v/>
      </c>
      <c r="X56" s="68" t="str">
        <f t="shared" si="4"/>
        <v/>
      </c>
    </row>
    <row r="57" spans="2:24" ht="18" customHeight="1">
      <c r="B57" s="70"/>
      <c r="C57" s="69" t="str">
        <f>IF(C56="","",VLOOKUP(C56,LISTAS!$F$5:$G$204,2,0))</f>
        <v/>
      </c>
      <c r="D57" s="164"/>
      <c r="E57" s="58"/>
      <c r="F57" s="58"/>
      <c r="G57" s="59"/>
      <c r="H57" s="60"/>
      <c r="I57" s="75"/>
      <c r="J57" s="60"/>
      <c r="K57" s="61"/>
      <c r="L57" s="60"/>
      <c r="M57" s="58"/>
      <c r="N57" s="58"/>
      <c r="O57" s="59"/>
      <c r="P57" s="59"/>
      <c r="S57" s="65"/>
      <c r="T57" s="66"/>
      <c r="U57" s="67"/>
      <c r="V57" s="67"/>
      <c r="W57" s="68"/>
      <c r="X57" s="68"/>
    </row>
    <row r="58" spans="2:24" ht="18" customHeight="1">
      <c r="B58" s="70">
        <v>10</v>
      </c>
      <c r="C58" s="57"/>
      <c r="D58" s="163">
        <v>0</v>
      </c>
      <c r="E58" s="71">
        <f>IF(D58&lt;&gt;"",D58,"")</f>
        <v>0</v>
      </c>
      <c r="F58" s="72" t="str">
        <f>IF(D58&lt;&gt;"",IF(C58="","",C58),"")</f>
        <v/>
      </c>
      <c r="G58" s="59" t="str">
        <f>VLOOKUP(G56,E56:F58,2,0)</f>
        <v/>
      </c>
      <c r="H58" s="60"/>
      <c r="I58" s="75"/>
      <c r="J58" s="60"/>
      <c r="K58" s="61"/>
      <c r="L58" s="60"/>
      <c r="M58" s="60"/>
      <c r="N58" s="60"/>
      <c r="O58" s="61"/>
      <c r="P58" s="74"/>
      <c r="S58" s="65"/>
      <c r="T58" s="66"/>
      <c r="U58" s="67"/>
      <c r="V58" s="67" t="str">
        <f>IF(U58="","",VLOOKUP(U58,LISTAS!$F$5:$G$204,2,0))</f>
        <v/>
      </c>
      <c r="W58" s="68" t="str">
        <f t="shared" si="1"/>
        <v/>
      </c>
      <c r="X58" s="68" t="str">
        <f t="shared" si="4"/>
        <v/>
      </c>
    </row>
    <row r="59" spans="2:24" ht="18" customHeight="1">
      <c r="B59" s="70"/>
      <c r="C59" s="69" t="str">
        <f>IF(C58="","",VLOOKUP(C58,LISTAS!$F$5:$G$204,2,0))</f>
        <v/>
      </c>
      <c r="D59" s="164"/>
      <c r="E59" s="58"/>
      <c r="F59" s="72"/>
      <c r="G59" s="59"/>
      <c r="H59" s="60"/>
      <c r="I59" s="75"/>
      <c r="J59" s="60"/>
      <c r="K59" s="61"/>
      <c r="L59" s="60"/>
      <c r="M59" s="60"/>
      <c r="N59" s="60"/>
      <c r="O59" s="61"/>
      <c r="P59" s="74"/>
      <c r="S59" s="65"/>
      <c r="T59" s="66"/>
      <c r="U59" s="67"/>
      <c r="V59" s="67"/>
      <c r="W59" s="68"/>
      <c r="X59" s="68"/>
    </row>
    <row r="60" spans="2:24" ht="18" customHeight="1">
      <c r="B60" s="70"/>
      <c r="C60" s="61"/>
      <c r="D60" s="60"/>
      <c r="E60" s="60"/>
      <c r="F60" s="73"/>
      <c r="G60" s="57" t="str">
        <f>IF(D56&lt;&gt;"",IF(D58&lt;&gt;"",IF(D56=D58,"",IF(D56&gt;D58,C56,C58)),""),"")</f>
        <v/>
      </c>
      <c r="H60" s="163">
        <v>0</v>
      </c>
      <c r="I60" s="78">
        <f>IF(H60&lt;&gt;"",H60,"")</f>
        <v>0</v>
      </c>
      <c r="J60" s="58" t="str">
        <f>IF(H60&lt;&gt;"",IF(G60="","",G60),"")</f>
        <v/>
      </c>
      <c r="K60" s="59">
        <f>IF(I60&lt;&gt;"",IF(I62&lt;&gt;"",SMALL(I60:J62,1),""),"")</f>
        <v>0</v>
      </c>
      <c r="L60" s="60"/>
      <c r="M60" s="60"/>
      <c r="N60" s="60"/>
      <c r="O60" s="61"/>
      <c r="P60" s="74"/>
      <c r="S60" s="65"/>
      <c r="T60" s="66"/>
      <c r="U60" s="67"/>
      <c r="V60" s="67" t="str">
        <f>IF(U60="","",VLOOKUP(U60,LISTAS!$F$5:$G$204,2,0))</f>
        <v/>
      </c>
      <c r="W60" s="68" t="str">
        <f t="shared" si="1"/>
        <v/>
      </c>
      <c r="X60" s="68" t="str">
        <f t="shared" si="4"/>
        <v/>
      </c>
    </row>
    <row r="61" spans="2:24" ht="18" customHeight="1">
      <c r="B61" s="70"/>
      <c r="C61" s="61"/>
      <c r="D61" s="60"/>
      <c r="E61" s="60"/>
      <c r="F61" s="73"/>
      <c r="G61" s="69" t="str">
        <f>IF(G60="","",VLOOKUP(G60,LISTAS!$F$5:$G$204,2,0))</f>
        <v/>
      </c>
      <c r="H61" s="164"/>
      <c r="I61" s="79"/>
      <c r="J61" s="58"/>
      <c r="K61" s="59"/>
      <c r="L61" s="60"/>
      <c r="M61" s="60"/>
      <c r="N61" s="60"/>
      <c r="O61" s="61"/>
      <c r="P61" s="74"/>
      <c r="S61" s="65"/>
      <c r="T61" s="66"/>
      <c r="U61" s="67"/>
      <c r="V61" s="67"/>
      <c r="W61" s="68"/>
      <c r="X61" s="68"/>
    </row>
    <row r="62" spans="2:24" ht="17.25" customHeight="1">
      <c r="B62" s="70"/>
      <c r="C62" s="61"/>
      <c r="D62" s="60"/>
      <c r="E62" s="75"/>
      <c r="F62" s="76"/>
      <c r="G62" s="57" t="str">
        <f>IF(D64&lt;&gt;"",IF(D66&lt;&gt;"",IF(D64=D66,"",IF(D64&gt;D66,C64,C66)),""),"")</f>
        <v>LORENZO, GAEL, RICARDO</v>
      </c>
      <c r="H62" s="163">
        <v>1</v>
      </c>
      <c r="I62" s="79">
        <f>IF(H62&lt;&gt;"",H62,"")</f>
        <v>1</v>
      </c>
      <c r="J62" s="58" t="str">
        <f>IF(H62&lt;&gt;"",IF(G62="","",G62),"")</f>
        <v>LORENZO, GAEL, RICARDO</v>
      </c>
      <c r="K62" s="59" t="str">
        <f>VLOOKUP(K60,I60:J62,2,0)</f>
        <v/>
      </c>
      <c r="L62" s="60"/>
      <c r="M62" s="60"/>
      <c r="N62" s="60"/>
      <c r="O62" s="61"/>
      <c r="P62" s="74"/>
      <c r="S62" s="65"/>
      <c r="T62" s="66"/>
      <c r="U62" s="67"/>
      <c r="V62" s="67" t="str">
        <f>IF(U62="","",VLOOKUP(U62,LISTAS!$F$5:$G$204,2,0))</f>
        <v/>
      </c>
      <c r="W62" s="68" t="str">
        <f t="shared" si="1"/>
        <v/>
      </c>
      <c r="X62" s="68" t="str">
        <f t="shared" si="4"/>
        <v/>
      </c>
    </row>
    <row r="63" spans="2:24" ht="17.25" customHeight="1">
      <c r="B63" s="70"/>
      <c r="C63" s="61"/>
      <c r="D63" s="60"/>
      <c r="E63" s="75"/>
      <c r="F63" s="60"/>
      <c r="G63" s="69" t="str">
        <f>IF(G62="","",VLOOKUP(G62,LISTAS!$F$5:$G$204,2,0))</f>
        <v>ARBOS SCS</v>
      </c>
      <c r="H63" s="164"/>
      <c r="I63" s="58"/>
      <c r="J63" s="58"/>
      <c r="K63" s="59"/>
      <c r="L63" s="60"/>
      <c r="M63" s="60"/>
      <c r="N63" s="60"/>
      <c r="O63" s="61"/>
      <c r="P63" s="74"/>
      <c r="S63" s="65"/>
      <c r="T63" s="66"/>
      <c r="U63" s="67"/>
      <c r="V63" s="67"/>
      <c r="W63" s="68"/>
      <c r="X63" s="68"/>
    </row>
    <row r="64" spans="2:24" ht="18" customHeight="1">
      <c r="B64" s="70">
        <v>2</v>
      </c>
      <c r="C64" s="57" t="s">
        <v>21</v>
      </c>
      <c r="D64" s="163">
        <v>1</v>
      </c>
      <c r="E64" s="78">
        <f>IF(D64&lt;&gt;"",D64,"")</f>
        <v>1</v>
      </c>
      <c r="F64" s="58" t="str">
        <f>IF(D64&lt;&gt;"",IF(C64="","",C64),"")</f>
        <v>LORENZO, GAEL, RICARDO</v>
      </c>
      <c r="G64" s="59">
        <f>IF(E64&lt;&gt;"",IF(E66&lt;&gt;"",SMALL(E64:F66,1),""),"")</f>
        <v>0</v>
      </c>
      <c r="H64" s="58"/>
      <c r="I64" s="58"/>
      <c r="J64" s="58"/>
      <c r="K64" s="59"/>
      <c r="L64" s="60"/>
      <c r="M64" s="60"/>
      <c r="N64" s="60"/>
      <c r="O64" s="61"/>
      <c r="P64" s="74"/>
      <c r="S64" s="65"/>
      <c r="T64" s="66"/>
      <c r="U64" s="67"/>
      <c r="V64" s="67" t="str">
        <f>IF(U64="","",VLOOKUP(U64,LISTAS!$F$5:$G$204,2,0))</f>
        <v/>
      </c>
      <c r="W64" s="68" t="str">
        <f t="shared" si="1"/>
        <v/>
      </c>
      <c r="X64" s="68" t="str">
        <f t="shared" si="4"/>
        <v/>
      </c>
    </row>
    <row r="65" spans="2:24" ht="18" customHeight="1">
      <c r="B65" s="70"/>
      <c r="C65" s="69" t="str">
        <f>IF(C64="","",VLOOKUP(C64,LISTAS!$F$5:$G$204,2,0))</f>
        <v>ARBOS SCS</v>
      </c>
      <c r="D65" s="164"/>
      <c r="E65" s="79"/>
      <c r="F65" s="58"/>
      <c r="G65" s="59"/>
      <c r="H65" s="58"/>
      <c r="I65" s="58"/>
      <c r="J65" s="58"/>
      <c r="K65" s="59"/>
      <c r="L65" s="60"/>
      <c r="M65" s="60"/>
      <c r="N65" s="60"/>
      <c r="O65" s="61"/>
      <c r="P65" s="74"/>
      <c r="S65" s="65"/>
      <c r="T65" s="66"/>
      <c r="U65" s="67"/>
      <c r="V65" s="67"/>
      <c r="W65" s="68"/>
      <c r="X65" s="68"/>
    </row>
    <row r="66" spans="2:24" ht="18" customHeight="1">
      <c r="B66" s="70">
        <v>15</v>
      </c>
      <c r="C66" s="57"/>
      <c r="D66" s="163">
        <v>0</v>
      </c>
      <c r="E66" s="79">
        <f>IF(D66&lt;&gt;"",D66,"")</f>
        <v>0</v>
      </c>
      <c r="F66" s="58" t="str">
        <f>IF(D66&lt;&gt;"",IF(C66="","",C66),"")</f>
        <v/>
      </c>
      <c r="G66" s="59" t="str">
        <f>VLOOKUP(G64,E64:F66,2,0)</f>
        <v/>
      </c>
      <c r="H66" s="58"/>
      <c r="I66" s="58"/>
      <c r="J66" s="58"/>
      <c r="K66" s="59"/>
      <c r="L66" s="60"/>
      <c r="M66" s="60"/>
      <c r="N66" s="60"/>
      <c r="O66" s="61"/>
      <c r="P66" s="74"/>
      <c r="S66" s="65"/>
      <c r="T66" s="66"/>
      <c r="U66" s="67"/>
      <c r="V66" s="67" t="str">
        <f>IF(U66="","",VLOOKUP(U66,LISTAS!$F$5:$G$204,2,0))</f>
        <v/>
      </c>
      <c r="W66" s="68" t="str">
        <f t="shared" si="1"/>
        <v/>
      </c>
      <c r="X66" s="68" t="str">
        <f t="shared" si="4"/>
        <v/>
      </c>
    </row>
    <row r="67" spans="2:24" ht="18" customHeight="1">
      <c r="B67" s="70"/>
      <c r="C67" s="69" t="str">
        <f>IF(C66="","",VLOOKUP(C66,LISTAS!$F$5:$G$204,2,0))</f>
        <v/>
      </c>
      <c r="D67" s="164"/>
      <c r="E67" s="58"/>
      <c r="F67" s="58"/>
      <c r="G67" s="59"/>
      <c r="H67" s="58"/>
      <c r="I67" s="58"/>
      <c r="J67" s="58"/>
      <c r="K67" s="59"/>
      <c r="L67" s="60"/>
      <c r="M67" s="60"/>
      <c r="N67" s="60"/>
      <c r="O67" s="61"/>
      <c r="P67" s="74"/>
      <c r="S67" s="65"/>
      <c r="T67" s="66"/>
      <c r="U67" s="67"/>
      <c r="V67" s="67"/>
      <c r="W67" s="68"/>
      <c r="X67" s="68"/>
    </row>
    <row r="68" spans="2:24" ht="18" customHeight="1">
      <c r="B68" s="82"/>
      <c r="C68" s="83"/>
      <c r="D68" s="84"/>
      <c r="E68" s="84"/>
      <c r="F68" s="84"/>
      <c r="G68" s="83"/>
      <c r="H68" s="84"/>
      <c r="I68" s="84"/>
      <c r="J68" s="84"/>
      <c r="K68" s="83"/>
      <c r="L68" s="84"/>
      <c r="M68" s="84"/>
      <c r="N68" s="84"/>
      <c r="O68" s="83"/>
      <c r="P68" s="85"/>
      <c r="S68" s="65"/>
      <c r="T68" s="66"/>
      <c r="U68" s="67"/>
      <c r="V68" s="67" t="str">
        <f>IF(U68="","",VLOOKUP(U68,LISTAS!$F$5:$G$204,2,0))</f>
        <v/>
      </c>
      <c r="W68" s="68" t="str">
        <f t="shared" si="1"/>
        <v/>
      </c>
      <c r="X68" s="68" t="str">
        <f t="shared" si="4"/>
        <v/>
      </c>
    </row>
    <row r="69" spans="2:24" ht="18" customHeight="1">
      <c r="B69" s="86"/>
      <c r="C69" s="87"/>
      <c r="D69" s="15"/>
      <c r="E69" s="15"/>
      <c r="F69" s="15"/>
      <c r="G69" s="87"/>
      <c r="H69" s="15"/>
      <c r="I69" s="15"/>
      <c r="J69" s="15"/>
      <c r="K69" s="87"/>
      <c r="L69" s="15"/>
      <c r="M69" s="15"/>
      <c r="N69" s="15"/>
      <c r="O69" s="87"/>
      <c r="P69" s="15"/>
    </row>
    <row r="70" spans="2:24" ht="18" customHeight="1">
      <c r="B70" s="86"/>
      <c r="C70" s="87"/>
      <c r="D70" s="15"/>
      <c r="E70" s="15"/>
      <c r="F70" s="15"/>
      <c r="G70" s="87"/>
      <c r="H70" s="15"/>
      <c r="I70" s="15"/>
      <c r="J70" s="15"/>
      <c r="K70" s="87"/>
      <c r="L70" s="15"/>
      <c r="M70" s="15"/>
      <c r="N70" s="15"/>
      <c r="O70" s="87"/>
      <c r="P70" s="15"/>
    </row>
    <row r="71" spans="2:24" ht="30" customHeight="1">
      <c r="B71" s="153" t="s">
        <v>12</v>
      </c>
      <c r="C71" s="153"/>
      <c r="D71" s="153"/>
      <c r="E71" s="153"/>
      <c r="F71" s="153"/>
      <c r="G71" s="153"/>
      <c r="H71" s="153"/>
      <c r="I71" s="153"/>
      <c r="J71" s="153"/>
      <c r="K71" s="153"/>
      <c r="L71" s="153"/>
      <c r="M71" s="153"/>
      <c r="N71" s="153"/>
      <c r="O71" s="153"/>
      <c r="P71" s="153"/>
      <c r="S71" s="153" t="s">
        <v>13</v>
      </c>
      <c r="T71" s="153"/>
      <c r="U71" s="153"/>
      <c r="V71" s="153"/>
      <c r="W71" s="153"/>
      <c r="X71" s="153"/>
    </row>
    <row r="72" spans="2:24" ht="28.5" customHeight="1">
      <c r="B72" s="51"/>
      <c r="C72" s="52"/>
      <c r="D72" s="53"/>
      <c r="E72" s="53"/>
      <c r="F72" s="53"/>
      <c r="G72" s="54"/>
      <c r="H72" s="53"/>
      <c r="I72" s="53"/>
      <c r="J72" s="53"/>
      <c r="K72" s="54"/>
      <c r="L72" s="53"/>
      <c r="M72" s="53"/>
      <c r="N72" s="53"/>
      <c r="O72" s="54"/>
      <c r="P72" s="55"/>
      <c r="S72" s="165" t="s">
        <v>4</v>
      </c>
      <c r="T72" s="165"/>
      <c r="U72" s="25" t="s">
        <v>5</v>
      </c>
      <c r="V72" s="25" t="s">
        <v>6</v>
      </c>
      <c r="W72" s="25" t="s">
        <v>7</v>
      </c>
      <c r="X72" s="25" t="s">
        <v>8</v>
      </c>
    </row>
    <row r="73" spans="2:24" ht="18" customHeight="1">
      <c r="B73" s="56">
        <v>1</v>
      </c>
      <c r="C73" s="88" t="s">
        <v>22</v>
      </c>
      <c r="D73" s="163">
        <v>1</v>
      </c>
      <c r="E73" s="58">
        <f>IF(D73&lt;&gt;"",D73,"")</f>
        <v>1</v>
      </c>
      <c r="F73" s="58" t="str">
        <f>IF(D73&lt;&gt;"",IF(C73="","",C73),"")</f>
        <v>LUCAS, HEITOR, PEDRO</v>
      </c>
      <c r="G73" s="59">
        <f>IF(E73&lt;&gt;"",IF(E75&lt;&gt;"",SMALL(E73:F75,1),""),"")</f>
        <v>0</v>
      </c>
      <c r="H73" s="60"/>
      <c r="I73" s="60"/>
      <c r="J73" s="60"/>
      <c r="K73" s="61"/>
      <c r="L73" s="60"/>
      <c r="M73" s="62"/>
      <c r="N73" s="62"/>
      <c r="O73" s="63"/>
      <c r="P73" s="64"/>
      <c r="S73" s="65">
        <f>IF(U73&lt;&gt;"",1,"")</f>
        <v>1</v>
      </c>
      <c r="T73" s="66" t="str">
        <f t="shared" ref="T73:T88" si="5">IF(S73&lt;&gt;"","LUGAR","")</f>
        <v>LUGAR</v>
      </c>
      <c r="U73" s="67" t="str">
        <f>IF(P101&lt;&gt;"",IF(P103&lt;&gt;"",IF(P101=P103,"",IF(P101&gt;P103,O101,O103)),""),"")</f>
        <v>LUCAS, HEITOR, PEDRO</v>
      </c>
      <c r="V73" s="67" t="str">
        <f>IF(U73="","",VLOOKUP(U73,LISTAS!$F$5:$G$204,2,0))</f>
        <v>ARBOS SBC</v>
      </c>
      <c r="W73" s="68">
        <f t="shared" ref="W73" si="6">IF(S73="","",IF(S73=1,400,IF(S73=2,340,IF(S73=3,300,IF(S73=4,280,IF(S73=5,270,IF(S73=6,260,IF(S73=7,250,IF(S73=8,240,IF(S73=9,200,IF(S73=10,200,IF(S73=11,200,IF(S73=12,200,IF(S73=13,200,IF(S73=14,200,IF(S73=15,200,IF(S73=16,200,IF(S73&gt;16,"",""))))))))))))))))))</f>
        <v>400</v>
      </c>
      <c r="X73" s="68">
        <f>IF(S73="","",IF($V$5="NÃO","",IF(S73=1,180,IF(S73=2,170,IF(S73=3,150,IF(S73=4,140,IF(S73=5,135,IF(S73=6,130,IF(S73=7,120,IF(S73=8,110,IF(S73=9,105,IF(S73=10,105,IF(S73=11,105,IF(S73=12,105,IF(S73=13,105,IF(S73=14,105,IF(S73=15,105,IF(S73=16,105,IF(S73&gt;16,"","")))))))))))))))))))</f>
        <v>180</v>
      </c>
    </row>
    <row r="74" spans="2:24" ht="18" customHeight="1">
      <c r="B74" s="56"/>
      <c r="C74" s="89" t="str">
        <f>IF(C73="","",VLOOKUP(C73,LISTAS!$F$5:$G$204,2,0))</f>
        <v>ARBOS SBC</v>
      </c>
      <c r="D74" s="164"/>
      <c r="E74" s="58"/>
      <c r="F74" s="58"/>
      <c r="G74" s="59"/>
      <c r="H74" s="60"/>
      <c r="I74" s="60"/>
      <c r="J74" s="60"/>
      <c r="K74" s="61"/>
      <c r="L74" s="60"/>
      <c r="M74" s="62"/>
      <c r="N74" s="62"/>
      <c r="O74" s="63"/>
      <c r="P74" s="64"/>
      <c r="S74" s="65">
        <f>IF(U74&lt;&gt;"",1+COUNTIF(S73,"1"),"")</f>
        <v>2</v>
      </c>
      <c r="T74" s="66" t="str">
        <f t="shared" si="5"/>
        <v>LUGAR</v>
      </c>
      <c r="U74" s="67" t="str">
        <f>IF(P101&lt;&gt;"",IF(P103&lt;&gt;"",IF(P101=P103,"",IF(P101&lt;P103,O101,O103)),""),"")</f>
        <v>LORENZO, RAFAEL, LEONARDO</v>
      </c>
      <c r="V74" s="67" t="str">
        <f>IF(U74="","",VLOOKUP(U74,LISTAS!$F$5:$G$204,2,0))</f>
        <v>VILLARE - SCS</v>
      </c>
      <c r="W74" s="68">
        <f t="shared" ref="W74:W88" si="7">IF(S74="","",IF(S74=1,400,IF(S74=2,340,IF(S74=3,300,IF(S74=4,280,IF(S74=5,270,IF(S74=6,260,IF(S74=7,250,IF(S74=8,240,IF(S74=9,200,IF(S74=10,200,IF(S74=11,200,IF(S74=12,200,IF(S74=13,200,IF(S74=14,200,IF(S74=15,200,IF(S74=16,200,IF(S74&gt;16,"",""))))))))))))))))))</f>
        <v>340</v>
      </c>
      <c r="X74" s="68">
        <f t="shared" ref="X74:X88" si="8">IF(S74="","",IF($V$5="NÃO","",IF(S74=1,180,IF(S74=2,170,IF(S74=3,150,IF(S74=4,140,IF(S74=5,135,IF(S74=6,130,IF(S74=7,120,IF(S74=8,110,IF(S74=9,105,IF(S74=10,105,IF(S74=11,105,IF(S74=12,105,IF(S74=13,105,IF(S74=14,105,IF(S74=15,105,IF(S74=16,105,IF(S74&gt;16,"","")))))))))))))))))))</f>
        <v>170</v>
      </c>
    </row>
    <row r="75" spans="2:24" ht="18" customHeight="1">
      <c r="B75" s="70">
        <v>16</v>
      </c>
      <c r="C75" s="88"/>
      <c r="D75" s="163">
        <v>0</v>
      </c>
      <c r="E75" s="71">
        <f>IF(D75&lt;&gt;"",D75,"")</f>
        <v>0</v>
      </c>
      <c r="F75" s="72" t="str">
        <f>IF(D75&lt;&gt;"",IF(C75="","",C75),"")</f>
        <v/>
      </c>
      <c r="G75" s="59" t="str">
        <f>VLOOKUP(G73,E73:F75,2,0)</f>
        <v/>
      </c>
      <c r="H75" s="60"/>
      <c r="I75" s="60"/>
      <c r="J75" s="60"/>
      <c r="K75" s="61"/>
      <c r="L75" s="60"/>
      <c r="M75" s="62"/>
      <c r="N75" s="62"/>
      <c r="O75" s="63"/>
      <c r="P75" s="64"/>
      <c r="S75" s="65">
        <f>IF(U75&lt;&gt;"",1+COUNTIF(S73:S74,"1")+COUNTIF(S73:S74,"2"),"")</f>
        <v>3</v>
      </c>
      <c r="T75" s="66" t="str">
        <f t="shared" si="5"/>
        <v>LUGAR</v>
      </c>
      <c r="U75" s="67" t="str">
        <f>IF(U73&lt;&gt;"",IF(K85=U73,K87,IF(K87=U73,K85,IF(K117=U73,K119,IF(K119=U73,K117)))),"")</f>
        <v>MATHEUS, JOÃO, LUCAS</v>
      </c>
      <c r="V75" s="67" t="str">
        <f>IF(U75="","",VLOOKUP(U75,LISTAS!$F$5:$G$204,2,0))</f>
        <v>VILLARE - SCS</v>
      </c>
      <c r="W75" s="68">
        <f t="shared" si="7"/>
        <v>300</v>
      </c>
      <c r="X75" s="68">
        <f t="shared" si="8"/>
        <v>150</v>
      </c>
    </row>
    <row r="76" spans="2:24" ht="18" customHeight="1">
      <c r="B76" s="70"/>
      <c r="C76" s="89" t="str">
        <f>IF(C75="","",VLOOKUP(C75,LISTAS!$F$5:$G$204,2,0))</f>
        <v/>
      </c>
      <c r="D76" s="164"/>
      <c r="E76" s="58"/>
      <c r="F76" s="72"/>
      <c r="G76" s="59"/>
      <c r="H76" s="60"/>
      <c r="I76" s="60"/>
      <c r="J76" s="60"/>
      <c r="K76" s="61"/>
      <c r="L76" s="60"/>
      <c r="M76" s="62"/>
      <c r="N76" s="62"/>
      <c r="O76" s="63"/>
      <c r="P76" s="64"/>
      <c r="S76" s="65">
        <f>IF(U76&lt;&gt;"",1+COUNTIF(S73:S75,"1")+COUNTIF(S73:S75,"2")+COUNTIF(S73:S75,"3"),"")</f>
        <v>4</v>
      </c>
      <c r="T76" s="66" t="str">
        <f t="shared" si="5"/>
        <v>LUGAR</v>
      </c>
      <c r="U76" s="67" t="str">
        <f>IF(U74&lt;&gt;"",IF(K85=U74,K87,IF(K87=U74,K85,IF(K117=U74,K119,IF(K119=U74,K117)))),"")</f>
        <v>HENRIQUE, JOÃO, LEANDRO</v>
      </c>
      <c r="V76" s="67" t="str">
        <f>IF(U76="","",VLOOKUP(U76,LISTAS!$F$5:$G$204,2,0))</f>
        <v xml:space="preserve">ARBOS S.A </v>
      </c>
      <c r="W76" s="68">
        <f t="shared" si="7"/>
        <v>280</v>
      </c>
      <c r="X76" s="68">
        <f t="shared" si="8"/>
        <v>140</v>
      </c>
    </row>
    <row r="77" spans="2:24" ht="18" customHeight="1">
      <c r="B77" s="70"/>
      <c r="C77" s="61"/>
      <c r="D77" s="60"/>
      <c r="E77" s="60"/>
      <c r="F77" s="73"/>
      <c r="G77" s="88" t="str">
        <f>IF(D73&lt;&gt;"",IF(D75&lt;&gt;"",IF(D73=D75,"",IF(D73&gt;D75,C73,C75)),""),"")</f>
        <v>LUCAS, HEITOR, PEDRO</v>
      </c>
      <c r="H77" s="163">
        <v>1</v>
      </c>
      <c r="I77" s="58">
        <f>IF(H77&lt;&gt;"",H77,"")</f>
        <v>1</v>
      </c>
      <c r="J77" s="58" t="str">
        <f>IF(H77&lt;&gt;"",IF(G77="","",G77),"")</f>
        <v>LUCAS, HEITOR, PEDRO</v>
      </c>
      <c r="K77" s="59">
        <f>IF(I77&lt;&gt;"",IF(I79&lt;&gt;"",SMALL(I77:J79,1),""),"")</f>
        <v>0</v>
      </c>
      <c r="L77" s="60"/>
      <c r="M77" s="60"/>
      <c r="N77" s="60"/>
      <c r="O77" s="61"/>
      <c r="P77" s="74"/>
      <c r="S77" s="65" t="str">
        <f>IF(U77&lt;&gt;"",1+COUNTIF(S73:S76,"1")+COUNTIF(S73:S76,"2")+COUNTIF(S73:S76,"3")+COUNTIF(S73:S76,"4"),"")</f>
        <v/>
      </c>
      <c r="T77" s="66" t="str">
        <f t="shared" si="5"/>
        <v/>
      </c>
      <c r="U77" s="67" t="str">
        <f>IF(U73&lt;&gt;"",IF(G77=U73,G79,IF(G79=U73,G77,IF(G93=U73,G95,IF(G95=U73,G93,IF(G109=U73,G111,IF(G111=U73,G109,IF(G125=U73,G127,IF(G127=U73,G125)))))))),"")</f>
        <v/>
      </c>
      <c r="V77" s="67" t="str">
        <f>IF(U77="","",VLOOKUP(U77,LISTAS!$F$5:$G$204,2,0))</f>
        <v/>
      </c>
      <c r="W77" s="68" t="str">
        <f t="shared" si="7"/>
        <v/>
      </c>
      <c r="X77" s="68" t="str">
        <f t="shared" si="8"/>
        <v/>
      </c>
    </row>
    <row r="78" spans="2:24" ht="18" customHeight="1">
      <c r="B78" s="70"/>
      <c r="C78" s="61"/>
      <c r="D78" s="60"/>
      <c r="E78" s="60"/>
      <c r="F78" s="73"/>
      <c r="G78" s="89" t="str">
        <f>IF(G77="","",VLOOKUP(G77,LISTAS!$F$5:$G$204,2,0))</f>
        <v>ARBOS SBC</v>
      </c>
      <c r="H78" s="164"/>
      <c r="I78" s="58"/>
      <c r="J78" s="58"/>
      <c r="K78" s="59"/>
      <c r="L78" s="60"/>
      <c r="M78" s="60"/>
      <c r="N78" s="60"/>
      <c r="O78" s="61"/>
      <c r="P78" s="74"/>
      <c r="S78" s="65" t="str">
        <f>IF(U78&lt;&gt;"",1+COUNTIF(S73:S77,"1")+COUNTIF(S73:S77,"2")+COUNTIF(S73:S77,"3")+COUNTIF(S73:S77,"4")+COUNTIF(S73:S77,"5"),"")</f>
        <v/>
      </c>
      <c r="T78" s="66" t="str">
        <f t="shared" si="5"/>
        <v/>
      </c>
      <c r="U78" s="67" t="str">
        <f>IF(U74&lt;&gt;"",IF(G77=U74,G79,IF(G79=U74,G77,IF(G93=U74,G95,IF(G95=U74,G93,IF(G109=U74,G111,IF(G111=U74,G109,IF(G125=U74,G127,IF(G127=U74,G125)))))))),"")</f>
        <v/>
      </c>
      <c r="V78" s="67" t="str">
        <f>IF(U78="","",VLOOKUP(U78,LISTAS!$F$5:$G$204,2,0))</f>
        <v/>
      </c>
      <c r="W78" s="68" t="str">
        <f t="shared" si="7"/>
        <v/>
      </c>
      <c r="X78" s="68" t="str">
        <f t="shared" si="8"/>
        <v/>
      </c>
    </row>
    <row r="79" spans="2:24" ht="18" customHeight="1">
      <c r="B79" s="70"/>
      <c r="C79" s="61"/>
      <c r="D79" s="60"/>
      <c r="E79" s="75"/>
      <c r="F79" s="76"/>
      <c r="G79" s="88" t="str">
        <f>IF(D81&lt;&gt;"",IF(D83&lt;&gt;"",IF(D81=D83,"",IF(D81&gt;D83,C81,C83)),""),"")</f>
        <v/>
      </c>
      <c r="H79" s="163">
        <v>0</v>
      </c>
      <c r="I79" s="71">
        <f>IF(H79&lt;&gt;"",H79,"")</f>
        <v>0</v>
      </c>
      <c r="J79" s="58" t="str">
        <f>IF(H79&lt;&gt;"",IF(G79="","",G79),"")</f>
        <v/>
      </c>
      <c r="K79" s="59" t="str">
        <f>VLOOKUP(K77,I77:J79,2,0)</f>
        <v/>
      </c>
      <c r="L79" s="60"/>
      <c r="M79" s="60"/>
      <c r="N79" s="60"/>
      <c r="O79" s="61"/>
      <c r="P79" s="74"/>
      <c r="S79" s="65">
        <f>IF(U79&lt;&gt;"",1+COUNTIF(S73:S78,"1")+COUNTIF(S73:S78,"2")+COUNTIF(S73:S78,"3")+COUNTIF(S73:S78,"4")+COUNTIF(S73:S78,"5")+COUNTIF(S73:S78,"6"),"")</f>
        <v>5</v>
      </c>
      <c r="T79" s="66" t="str">
        <f t="shared" si="5"/>
        <v>LUGAR</v>
      </c>
      <c r="U79" s="67" t="str">
        <f>IF(U75&lt;&gt;"",IF(G77=U75,G79,IF(G79=U75,G77,IF(G93=U75,G95,IF(G95=U75,G93,IF(G109=U75,G111,IF(G111=U75,G109,IF(G125=U75,G127,IF(G127=U75,G125)))))))),"")</f>
        <v>LUIS, GUILHERME, LEONARDO, ENZO</v>
      </c>
      <c r="V79" s="67" t="str">
        <f>IF(U79="","",VLOOKUP(U79,LISTAS!$F$5:$G$204,2,0))</f>
        <v>ARBOS SBC</v>
      </c>
      <c r="W79" s="68">
        <f t="shared" si="7"/>
        <v>270</v>
      </c>
      <c r="X79" s="68">
        <f t="shared" si="8"/>
        <v>135</v>
      </c>
    </row>
    <row r="80" spans="2:24" ht="18" customHeight="1">
      <c r="B80" s="70"/>
      <c r="C80" s="61"/>
      <c r="D80" s="60"/>
      <c r="E80" s="75"/>
      <c r="F80" s="60"/>
      <c r="G80" s="89" t="str">
        <f>IF(G79="","",VLOOKUP(G79,LISTAS!$F$5:$G$204,2,0))</f>
        <v/>
      </c>
      <c r="H80" s="164"/>
      <c r="I80" s="77"/>
      <c r="J80" s="58"/>
      <c r="K80" s="59"/>
      <c r="L80" s="60"/>
      <c r="M80" s="60"/>
      <c r="N80" s="60"/>
      <c r="O80" s="61"/>
      <c r="P80" s="74"/>
      <c r="S80" s="65" t="str">
        <f>IF(U80&lt;&gt;"",1+COUNTIF(S73:S79,"1")+COUNTIF(S73:S79,"2")+COUNTIF(S73:S79,"3")+COUNTIF(S73:S79,"4")+COUNTIF(S73:S79,"5")+COUNTIF(S73:S79,"6")+COUNTIF(S73:S79,"7"),"")</f>
        <v/>
      </c>
      <c r="T80" s="66" t="str">
        <f t="shared" si="5"/>
        <v/>
      </c>
      <c r="U80" s="67" t="str">
        <f>IF(U76&lt;&gt;"",IF(G77=U76,G79,IF(G79=U76,G77,IF(G93=U76,G95,IF(G95=U76,G93,IF(G109=U76,G111,IF(G111=U76,G109,IF(G125=U76,G127,IF(G127=U76,G125)))))))),"")</f>
        <v/>
      </c>
      <c r="V80" s="67" t="str">
        <f>IF(U80="","",VLOOKUP(U80,LISTAS!$F$5:$G$204,2,0))</f>
        <v/>
      </c>
      <c r="W80" s="68" t="str">
        <f t="shared" si="7"/>
        <v/>
      </c>
      <c r="X80" s="68" t="str">
        <f t="shared" si="8"/>
        <v/>
      </c>
    </row>
    <row r="81" spans="2:24" ht="18" customHeight="1">
      <c r="B81" s="70">
        <v>7</v>
      </c>
      <c r="C81" s="88"/>
      <c r="D81" s="163">
        <v>0</v>
      </c>
      <c r="E81" s="78">
        <f>IF(D81&lt;&gt;"",D81,"")</f>
        <v>0</v>
      </c>
      <c r="F81" s="58" t="str">
        <f>IF(D81&lt;&gt;"",IF(C81="","",C81),"")</f>
        <v/>
      </c>
      <c r="G81" s="59">
        <f>IF(E81&lt;&gt;"",IF(E83&lt;&gt;"",SMALL(E81:F83,1),""),"")</f>
        <v>0</v>
      </c>
      <c r="H81" s="60"/>
      <c r="I81" s="75"/>
      <c r="J81" s="60"/>
      <c r="K81" s="61"/>
      <c r="L81" s="60"/>
      <c r="M81" s="60"/>
      <c r="N81" s="60"/>
      <c r="O81" s="61"/>
      <c r="P81" s="74"/>
      <c r="S81" s="65" t="str">
        <f>IF(U81&lt;&gt;"",1+COUNTIF(S73:S80,"1")+COUNTIF(S73:S80,"2")+COUNTIF(S73:S80,"3")+COUNTIF(S73:S80,"4")+COUNTIF(S73:S80,"5")+COUNTIF(S73:S80,"6")+COUNTIF(S73:S80,"7")+COUNTIF(S73:S80,"8"),"")</f>
        <v/>
      </c>
      <c r="T81" s="66" t="str">
        <f t="shared" si="5"/>
        <v/>
      </c>
      <c r="U81" s="67" t="str">
        <f>IF(U73&lt;&gt;"",IF(C73=U73,G75,IF(C75=U73,G75,IF(C81=U73,G83,IF(C83=U73,G83,IF(C89=U73,G91,IF(C91=U73,G91,IF(C97=U73,G99,IF(C99=U73,G99,IF(C105=U73,G107,IF(C107=U73,G107,IF(C113=U73,G115,IF(C115=U73,G115,IF(C121=U73,G123,IF(C123=U73,G123,IF(C129=U73,G131,IF(C131=U73,G131)))))))))))))))),"")</f>
        <v/>
      </c>
      <c r="V81" s="67" t="str">
        <f>IF(U81="","",VLOOKUP(U81,LISTAS!$F$5:$G$204,2,0))</f>
        <v/>
      </c>
      <c r="W81" s="68" t="str">
        <f t="shared" si="7"/>
        <v/>
      </c>
      <c r="X81" s="68" t="str">
        <f t="shared" si="8"/>
        <v/>
      </c>
    </row>
    <row r="82" spans="2:24" ht="18" customHeight="1">
      <c r="B82" s="70"/>
      <c r="C82" s="89" t="str">
        <f>IF(C81="","",VLOOKUP(C81,LISTAS!$F$5:$G$204,2,0))</f>
        <v/>
      </c>
      <c r="D82" s="164"/>
      <c r="E82" s="79"/>
      <c r="F82" s="58"/>
      <c r="G82" s="59"/>
      <c r="H82" s="60"/>
      <c r="I82" s="75"/>
      <c r="J82" s="60"/>
      <c r="K82" s="61"/>
      <c r="L82" s="60"/>
      <c r="M82" s="60"/>
      <c r="N82" s="60"/>
      <c r="O82" s="61"/>
      <c r="P82" s="74"/>
      <c r="S82" s="65" t="str">
        <f>IF(U82&lt;&gt;"",1+COUNTIF(S73:S81,"1")+COUNTIF(S73:S81,"2")+COUNTIF(S73:S81,"3")+COUNTIF(S73:S81,"4")+COUNTIF(S73:S81,"5")+COUNTIF(S73:S81,"6")+COUNTIF(S73:S81,"7")+COUNTIF(S73:S81,"8")+COUNTIF(S73:S81,"9"),"")</f>
        <v/>
      </c>
      <c r="T82" s="66" t="str">
        <f t="shared" si="5"/>
        <v/>
      </c>
      <c r="U82" s="67" t="str">
        <f>IF(U74&lt;&gt;"",IF(C73=U74,G75,IF(C75=U74,G75,IF(C81=U74,G83,IF(C83=U74,G83,IF(C89=U74,G91,IF(C91=U74,G91,IF(C97=U74,G99,IF(C99=U74,G99,IF(C105=U74,G107,IF(C107=U74,G107,IF(C113=U74,G115,IF(C115=U74,G115,IF(C121=U74,G123,IF(C123=U74,G123,IF(C129=U74,G131,IF(C131=U74,G131)))))))))))))))),"")</f>
        <v/>
      </c>
      <c r="V82" s="67" t="str">
        <f>IF(U82="","",VLOOKUP(U82,LISTAS!$F$5:$G$204,2,0))</f>
        <v/>
      </c>
      <c r="W82" s="68" t="str">
        <f t="shared" si="7"/>
        <v/>
      </c>
      <c r="X82" s="68" t="str">
        <f t="shared" si="8"/>
        <v/>
      </c>
    </row>
    <row r="83" spans="2:24" ht="18" customHeight="1">
      <c r="B83" s="70">
        <v>9</v>
      </c>
      <c r="C83" s="88"/>
      <c r="D83" s="163">
        <v>0</v>
      </c>
      <c r="E83" s="79">
        <f>IF(D83&lt;&gt;"",D83,"")</f>
        <v>0</v>
      </c>
      <c r="F83" s="58" t="str">
        <f>IF(D83&lt;&gt;"",IF(C83="","",C83),"")</f>
        <v/>
      </c>
      <c r="G83" s="59" t="str">
        <f>VLOOKUP(G81,E81:F83,2,0)</f>
        <v/>
      </c>
      <c r="H83" s="60"/>
      <c r="I83" s="75"/>
      <c r="J83" s="60"/>
      <c r="K83" s="61"/>
      <c r="L83" s="60"/>
      <c r="M83" s="60"/>
      <c r="N83" s="60"/>
      <c r="O83" s="61"/>
      <c r="P83" s="74"/>
      <c r="S83" s="65" t="str">
        <f>IF(U83&lt;&gt;"",1+COUNTIF(S73:S82,"1")+COUNTIF(S73:S82,"2")+COUNTIF(S73:S82,"3")+COUNTIF(S73:S82,"4")+COUNTIF(S73:S82,"5")+COUNTIF(S73:S82,"6")+COUNTIF(S73:S82,"7")+COUNTIF(S73:S82,"8")+COUNTIF(S73:S82,"9")+COUNTIF(S73:S82,"10"),"")</f>
        <v/>
      </c>
      <c r="T83" s="66" t="str">
        <f t="shared" si="5"/>
        <v/>
      </c>
      <c r="U83" s="67" t="str">
        <f>IF(U75&lt;&gt;"",IF(C73=U75,G75,IF(C75=U75,G75,IF(C81=U75,G83,IF(C83=U75,G83,IF(C89=U75,G91,IF(C91=U75,G91,IF(C97=U75,G99,IF(C99=U75,G99,IF(C105=U75,G107,IF(C107=U75,G107,IF(C113=U75,G115,IF(C115=U75,G115,IF(C121=U75,G123,IF(C123=U75,G123,IF(C129=U75,G131,IF(C131=U75,G131)))))))))))))))),"")</f>
        <v/>
      </c>
      <c r="V83" s="67" t="str">
        <f>IF(U83="","",VLOOKUP(U83,LISTAS!$F$5:$G$204,2,0))</f>
        <v/>
      </c>
      <c r="W83" s="68" t="str">
        <f t="shared" si="7"/>
        <v/>
      </c>
      <c r="X83" s="68" t="str">
        <f t="shared" si="8"/>
        <v/>
      </c>
    </row>
    <row r="84" spans="2:24" ht="18" customHeight="1">
      <c r="B84" s="70"/>
      <c r="C84" s="89" t="str">
        <f>IF(C83="","",VLOOKUP(C83,LISTAS!$F$5:$G$204,2,0))</f>
        <v/>
      </c>
      <c r="D84" s="164"/>
      <c r="E84" s="58"/>
      <c r="F84" s="58"/>
      <c r="G84" s="59"/>
      <c r="H84" s="60"/>
      <c r="I84" s="75"/>
      <c r="J84" s="60"/>
      <c r="K84" s="61"/>
      <c r="L84" s="60"/>
      <c r="M84" s="60"/>
      <c r="N84" s="60"/>
      <c r="O84" s="61"/>
      <c r="P84" s="74"/>
      <c r="S84" s="65" t="str">
        <f>IF(U84&lt;&gt;"",1+COUNTIF(S73:S83,"1")+COUNTIF(S73:S83,"2")+COUNTIF(S73:S83,"3")+COUNTIF(S73:S83,"4")+COUNTIF(S73:S83,"5")+COUNTIF(S73:S83,"6")+COUNTIF(S73:S83,"7")+COUNTIF(S73:S83,"8")+COUNTIF(S73:S83,"9")+COUNTIF(S73:S83,"10")+COUNTIF(S73:S83,"11"),"")</f>
        <v/>
      </c>
      <c r="T84" s="66" t="str">
        <f t="shared" si="5"/>
        <v/>
      </c>
      <c r="U84" s="67" t="str">
        <f>IF(U76&lt;&gt;"",IF(C73=U76,G75,IF(C75=U76,G75,IF(C81=U76,G83,IF(C83=U76,G83,IF(C89=U76,G91,IF(C91=U76,G91,IF(C97=U76,G99,IF(C99=U76,G99,IF(C105=U76,G107,IF(C107=U76,G107,IF(C113=U76,G115,IF(C115=U76,G115,IF(C121=U76,G123,IF(C123=U76,G123,IF(C129=U76,G131,IF(C131=U76,G131)))))))))))))))),"")</f>
        <v/>
      </c>
      <c r="V84" s="67" t="str">
        <f>IF(U84="","",VLOOKUP(U84,LISTAS!$F$5:$G$204,2,0))</f>
        <v/>
      </c>
      <c r="W84" s="68" t="str">
        <f t="shared" si="7"/>
        <v/>
      </c>
      <c r="X84" s="68" t="str">
        <f t="shared" si="8"/>
        <v/>
      </c>
    </row>
    <row r="85" spans="2:24" ht="18" customHeight="1">
      <c r="B85" s="70"/>
      <c r="C85" s="61"/>
      <c r="D85" s="60"/>
      <c r="E85" s="58"/>
      <c r="F85" s="58"/>
      <c r="G85" s="59"/>
      <c r="H85" s="60"/>
      <c r="I85" s="75"/>
      <c r="J85" s="60"/>
      <c r="K85" s="88" t="str">
        <f>IF(H77&lt;&gt;"",IF(H79&lt;&gt;"",IF(H77=H79,"",IF(H77&gt;H79,G77,G79)),""),"")</f>
        <v>LUCAS, HEITOR, PEDRO</v>
      </c>
      <c r="L85" s="163">
        <v>1</v>
      </c>
      <c r="M85" s="58">
        <f>IF(L85&lt;&gt;"",L85,"")</f>
        <v>1</v>
      </c>
      <c r="N85" s="58" t="str">
        <f>IF(L85&lt;&gt;"",IF(K85="","",K85),"")</f>
        <v>LUCAS, HEITOR, PEDRO</v>
      </c>
      <c r="O85" s="59">
        <f>IF(M85&lt;&gt;"",IF(M87&lt;&gt;"",SMALL(M85:N87,1),""),"")</f>
        <v>0</v>
      </c>
      <c r="P85" s="74"/>
      <c r="S85" s="65" t="str">
        <f>IF(U85&lt;&gt;"",1+COUNTIF(S73:S84,"1")+COUNTIF(S73:S84,"2")+COUNTIF(S73:S84,"3")+COUNTIF(S73:S84,"4")+COUNTIF(S73:S84,"5")+COUNTIF(S73:S84,"6")+COUNTIF(S73:S84,"7")+COUNTIF(S73:S84,"8")+COUNTIF(S73:S84,"9")+COUNTIF(S73:S84,"10")+COUNTIF(S73:S84,"11")+COUNTIF(S73:S84,"12"),"")</f>
        <v/>
      </c>
      <c r="T85" s="66" t="str">
        <f t="shared" si="5"/>
        <v/>
      </c>
      <c r="U85" s="67" t="str">
        <f>IF(U77&lt;&gt;"",IF(C73=U77,G75,IF(C75=U77,G75,IF(C81=U77,G83,IF(C83=U77,G83,IF(C89=U77,G91,IF(C91=U77,G91,IF(C97=U77,G99,IF(C99=U77,G99,IF(C105=U77,G107,IF(C107=U77,G107,IF(C113=U77,G115,IF(C115=U77,G115,IF(C121=U77,G123,IF(C123=U77,G123,IF(C129=U77,G131,IF(C131=U77,G131)))))))))))))))),"")</f>
        <v/>
      </c>
      <c r="V85" s="67" t="str">
        <f>IF(U85="","",VLOOKUP(U85,LISTAS!$F$5:$G$204,2,0))</f>
        <v/>
      </c>
      <c r="W85" s="68" t="str">
        <f t="shared" si="7"/>
        <v/>
      </c>
      <c r="X85" s="68" t="str">
        <f t="shared" si="8"/>
        <v/>
      </c>
    </row>
    <row r="86" spans="2:24" ht="18" customHeight="1">
      <c r="B86" s="70"/>
      <c r="C86" s="61"/>
      <c r="D86" s="60"/>
      <c r="E86" s="58"/>
      <c r="F86" s="58"/>
      <c r="G86" s="59"/>
      <c r="H86" s="60"/>
      <c r="I86" s="75"/>
      <c r="J86" s="60"/>
      <c r="K86" s="89" t="str">
        <f>IF(K85="","",VLOOKUP(K85,LISTAS!$F$5:$G$204,2,0))</f>
        <v>ARBOS SBC</v>
      </c>
      <c r="L86" s="164"/>
      <c r="M86" s="58"/>
      <c r="N86" s="58"/>
      <c r="O86" s="59"/>
      <c r="P86" s="74"/>
      <c r="S86" s="65" t="str">
        <f>IF(U86&lt;&gt;"",1+COUNTIF(S73:S85,"1")+COUNTIF(S73:S85,"2")+COUNTIF(S73:S85,"3")+COUNTIF(S73:S85,"4")+COUNTIF(S73:S85,"5")+COUNTIF(S73:S85,"6")+COUNTIF(S73:S85,"7")+COUNTIF(S73:S85,"8")+COUNTIF(S73:S85,"9")+COUNTIF(S73:S85,"10")+COUNTIF(S73:S85,"11")+COUNTIF(S73:S85,"12")+COUNTIF(S73:S85,"13"),"")</f>
        <v/>
      </c>
      <c r="T86" s="66" t="str">
        <f t="shared" si="5"/>
        <v/>
      </c>
      <c r="U86" s="67" t="str">
        <f>IF(U78&lt;&gt;"",IF(C73=U78,G75,IF(C75=U78,G75,IF(C81=U78,G83,IF(C83=U78,G83,IF(C89=U78,G91,IF(C91=U78,G91,IF(C97=U78,G99,IF(C99=U78,G99,IF(C105=U78,G107,IF(C107=U78,G107,IF(C113=U78,G115,IF(C115=U78,G115,IF(C121=U78,G123,IF(C123=U78,G123,IF(C129=U78,G131,IF(C131=U78,G131)))))))))))))))),"")</f>
        <v/>
      </c>
      <c r="V86" s="67" t="str">
        <f>IF(U86="","",VLOOKUP(U86,LISTAS!$F$5:$G$204,2,0))</f>
        <v/>
      </c>
      <c r="W86" s="68" t="str">
        <f t="shared" si="7"/>
        <v/>
      </c>
      <c r="X86" s="68" t="str">
        <f t="shared" si="8"/>
        <v/>
      </c>
    </row>
    <row r="87" spans="2:24">
      <c r="B87" s="70"/>
      <c r="C87" s="61"/>
      <c r="D87" s="60"/>
      <c r="E87" s="60"/>
      <c r="F87" s="60"/>
      <c r="G87" s="61"/>
      <c r="H87" s="60"/>
      <c r="I87" s="75"/>
      <c r="J87" s="76"/>
      <c r="K87" s="88" t="str">
        <f>IF(H93&lt;&gt;"",IF(H95&lt;&gt;"",IF(H93=H95,"",IF(H93&gt;H95,G93,G95)),""),"")</f>
        <v>MATHEUS, JOÃO, LUCAS</v>
      </c>
      <c r="L87" s="163">
        <v>0</v>
      </c>
      <c r="M87" s="71">
        <f>IF(L87&lt;&gt;"",L87,"")</f>
        <v>0</v>
      </c>
      <c r="N87" s="58" t="str">
        <f>IF(L87&lt;&gt;"",IF(K87="","",K87),"")</f>
        <v>MATHEUS, JOÃO, LUCAS</v>
      </c>
      <c r="O87" s="59" t="str">
        <f>VLOOKUP(O85,M85:N87,2,0)</f>
        <v>MATHEUS, JOÃO, LUCAS</v>
      </c>
      <c r="P87" s="74"/>
      <c r="S87" s="65" t="str">
        <f>IF(U87&lt;&gt;"",1+COUNTIF(S73:S86,"1")+COUNTIF(S73:S86,"2")+COUNTIF(S73:S86,"3")+COUNTIF(S73:S86,"4")+COUNTIF(S73:S86,"5")+COUNTIF(S73:S86,"6")+COUNTIF(S73:S86,"7")+COUNTIF(S73:S86,"8")+COUNTIF(S73:S86,"9")+COUNTIF(S73:S86,"10")+COUNTIF(S73:S86,"11")+COUNTIF(S73:S86,"12")+COUNTIF(S73:S86,"13")+COUNTIF(S73:S86,"14"),"")</f>
        <v/>
      </c>
      <c r="T87" s="66" t="str">
        <f t="shared" si="5"/>
        <v/>
      </c>
      <c r="U87" s="67" t="str">
        <f>IF(U79&lt;&gt;"",IF(C73=U79,G75,IF(C75=U79,G75,IF(C81=U79,G83,IF(C83=U79,G83,IF(C89=U79,G91,IF(C91=U79,G91,IF(C97=U79,G99,IF(C99=U79,G99,IF(C105=U79,G107,IF(C107=U79,G107,IF(C113=U79,G115,IF(C115=U79,G115,IF(C121=U79,G123,IF(C123=U79,G123,IF(C129=U79,G131,IF(C131=U79,G131)))))))))))))))),"")</f>
        <v/>
      </c>
      <c r="V87" s="67" t="str">
        <f>IF(U87="","",VLOOKUP(U87,LISTAS!$F$5:$G$204,2,0))</f>
        <v/>
      </c>
      <c r="W87" s="68" t="str">
        <f t="shared" si="7"/>
        <v/>
      </c>
      <c r="X87" s="68" t="str">
        <f t="shared" si="8"/>
        <v/>
      </c>
    </row>
    <row r="88" spans="2:24">
      <c r="B88" s="70"/>
      <c r="C88" s="61"/>
      <c r="D88" s="60"/>
      <c r="E88" s="60"/>
      <c r="F88" s="60"/>
      <c r="G88" s="61"/>
      <c r="H88" s="60"/>
      <c r="I88" s="75"/>
      <c r="J88" s="60"/>
      <c r="K88" s="89" t="str">
        <f>IF(K87="","",VLOOKUP(K87,LISTAS!$F$5:$G$204,2,0))</f>
        <v>VILLARE - SCS</v>
      </c>
      <c r="L88" s="164"/>
      <c r="M88" s="77"/>
      <c r="N88" s="58"/>
      <c r="O88" s="59"/>
      <c r="P88" s="74"/>
      <c r="S88" s="65" t="str">
        <f>IF(U88&lt;&gt;"",1+COUNTIF(S73:S87,"1")+COUNTIF(S73:S87,"2")+COUNTIF(S73:S87,"3")+COUNTIF(S73:S87,"4")+COUNTIF(S73:S87,"5")+COUNTIF(S73:S87,"6")+COUNTIF(S73:S87,"7")+COUNTIF(S73:S87,"8")+COUNTIF(S73:S87,"9")+COUNTIF(S73:S87,"10")+COUNTIF(S73:S87,"11")+COUNTIF(S73:S87,"12")+COUNTIF(S73:S87,"13")+COUNTIF(S73:S87,"14")+COUNTIF(S73:S87,"15"),"")</f>
        <v/>
      </c>
      <c r="T88" s="66" t="str">
        <f t="shared" si="5"/>
        <v/>
      </c>
      <c r="U88" s="67" t="str">
        <f>IF(U80&lt;&gt;"",IF(C73=U80,G75,IF(C75=U80,G75,IF(C81=U80,G83,IF(C83=U80,G83,IF(C89=U80,G91,IF(C91=U80,G91,IF(C97=U80,G99,IF(C99=U80,G99,IF(C105=U80,G107,IF(C107=U80,G107,IF(C113=U80,G115,IF(C115=U80,G115,IF(C121=U80,G123,IF(C123=U80,G123,IF(C129=U80,G131,IF(C131=U80,G131)))))))))))))))),"")</f>
        <v/>
      </c>
      <c r="V88" s="67" t="str">
        <f>IF(U88="","",VLOOKUP(U88,LISTAS!$F$5:$G$204,2,0))</f>
        <v/>
      </c>
      <c r="W88" s="68" t="str">
        <f t="shared" si="7"/>
        <v/>
      </c>
      <c r="X88" s="68" t="str">
        <f t="shared" si="8"/>
        <v/>
      </c>
    </row>
    <row r="89" spans="2:24" ht="18" customHeight="1">
      <c r="B89" s="70">
        <v>6</v>
      </c>
      <c r="C89" s="88" t="s">
        <v>23</v>
      </c>
      <c r="D89" s="163">
        <v>1</v>
      </c>
      <c r="E89" s="58">
        <f>IF(D89&lt;&gt;"",D89,"")</f>
        <v>1</v>
      </c>
      <c r="F89" s="58" t="str">
        <f>IF(D89&lt;&gt;"",IF(C89="","",C89),"")</f>
        <v>LUIS, GUILHERME, LEONARDO, ENZO</v>
      </c>
      <c r="G89" s="59">
        <f>IF(E89&lt;&gt;"",IF(E91&lt;&gt;"",SMALL(E89:F91,1),""),"")</f>
        <v>0</v>
      </c>
      <c r="H89" s="60"/>
      <c r="I89" s="75"/>
      <c r="J89" s="60"/>
      <c r="K89" s="61"/>
      <c r="L89" s="60"/>
      <c r="M89" s="75"/>
      <c r="N89" s="60"/>
      <c r="O89" s="61"/>
      <c r="P89" s="74"/>
      <c r="S89" s="65"/>
      <c r="T89" s="66"/>
      <c r="U89" s="67"/>
      <c r="V89" s="67"/>
      <c r="W89" s="68"/>
      <c r="X89" s="68"/>
    </row>
    <row r="90" spans="2:24" ht="18" customHeight="1">
      <c r="B90" s="70"/>
      <c r="C90" s="89" t="str">
        <f>IF(C89="","",VLOOKUP(C89,LISTAS!$F$5:$G$204,2,0))</f>
        <v>ARBOS SBC</v>
      </c>
      <c r="D90" s="164"/>
      <c r="E90" s="58"/>
      <c r="F90" s="58"/>
      <c r="G90" s="59"/>
      <c r="H90" s="60"/>
      <c r="I90" s="75"/>
      <c r="J90" s="60"/>
      <c r="K90" s="61"/>
      <c r="L90" s="60"/>
      <c r="M90" s="75"/>
      <c r="N90" s="60"/>
      <c r="O90" s="61"/>
      <c r="P90" s="74"/>
      <c r="S90" s="65"/>
      <c r="T90" s="66"/>
      <c r="U90" s="67"/>
      <c r="V90" s="67"/>
      <c r="W90" s="68"/>
      <c r="X90" s="68"/>
    </row>
    <row r="91" spans="2:24" ht="18" customHeight="1">
      <c r="B91" s="70">
        <v>11</v>
      </c>
      <c r="C91" s="88"/>
      <c r="D91" s="163">
        <v>0</v>
      </c>
      <c r="E91" s="71">
        <f>IF(D91&lt;&gt;"",D91,"")</f>
        <v>0</v>
      </c>
      <c r="F91" s="72" t="str">
        <f>IF(D91&lt;&gt;"",IF(C91="","",C91),"")</f>
        <v/>
      </c>
      <c r="G91" s="59" t="str">
        <f>VLOOKUP(G89,E89:F91,2,0)</f>
        <v/>
      </c>
      <c r="H91" s="60"/>
      <c r="I91" s="75"/>
      <c r="J91" s="60"/>
      <c r="K91" s="61"/>
      <c r="L91" s="60"/>
      <c r="M91" s="75"/>
      <c r="N91" s="60"/>
      <c r="O91" s="61"/>
      <c r="P91" s="74"/>
      <c r="S91" s="65"/>
      <c r="T91" s="66"/>
      <c r="U91" s="67"/>
      <c r="V91" s="67"/>
      <c r="W91" s="68"/>
      <c r="X91" s="68"/>
    </row>
    <row r="92" spans="2:24" ht="18" customHeight="1">
      <c r="B92" s="70"/>
      <c r="C92" s="89" t="str">
        <f>IF(C91="","",VLOOKUP(C91,LISTAS!$F$5:$G$204,2,0))</f>
        <v/>
      </c>
      <c r="D92" s="164"/>
      <c r="E92" s="58"/>
      <c r="F92" s="72"/>
      <c r="G92" s="59"/>
      <c r="H92" s="60"/>
      <c r="I92" s="75"/>
      <c r="J92" s="60"/>
      <c r="K92" s="61"/>
      <c r="L92" s="60"/>
      <c r="M92" s="75"/>
      <c r="N92" s="60"/>
      <c r="O92" s="61"/>
      <c r="P92" s="74"/>
      <c r="S92" s="65"/>
      <c r="T92" s="66"/>
      <c r="U92" s="67"/>
      <c r="V92" s="67"/>
      <c r="W92" s="68"/>
      <c r="X92" s="68"/>
    </row>
    <row r="93" spans="2:24" ht="18" customHeight="1">
      <c r="B93" s="70"/>
      <c r="C93" s="61"/>
      <c r="D93" s="60"/>
      <c r="E93" s="60"/>
      <c r="F93" s="73"/>
      <c r="G93" s="88" t="str">
        <f>IF(D89&lt;&gt;"",IF(D91&lt;&gt;"",IF(D89=D91,"",IF(D89&gt;D91,C89,C91)),""),"")</f>
        <v>LUIS, GUILHERME, LEONARDO, ENZO</v>
      </c>
      <c r="H93" s="163">
        <v>0</v>
      </c>
      <c r="I93" s="78">
        <f>IF(H93&lt;&gt;"",H93,"")</f>
        <v>0</v>
      </c>
      <c r="J93" s="58" t="str">
        <f>IF(H93&lt;&gt;"",IF(G93="","",G93),"")</f>
        <v>LUIS, GUILHERME, LEONARDO, ENZO</v>
      </c>
      <c r="K93" s="59">
        <f>IF(I93&lt;&gt;"",IF(I95&lt;&gt;"",SMALL(I93:J95,1),""),"")</f>
        <v>0</v>
      </c>
      <c r="L93" s="60"/>
      <c r="M93" s="75"/>
      <c r="N93" s="60"/>
      <c r="O93" s="61"/>
      <c r="P93" s="74"/>
      <c r="S93" s="65"/>
      <c r="T93" s="66"/>
      <c r="U93" s="67"/>
      <c r="V93" s="67"/>
      <c r="W93" s="68"/>
      <c r="X93" s="68"/>
    </row>
    <row r="94" spans="2:24" ht="18" customHeight="1">
      <c r="B94" s="70"/>
      <c r="C94" s="61"/>
      <c r="D94" s="60"/>
      <c r="E94" s="60"/>
      <c r="F94" s="73"/>
      <c r="G94" s="89" t="str">
        <f>IF(G93="","",VLOOKUP(G93,LISTAS!$F$5:$G$204,2,0))</f>
        <v>ARBOS SBC</v>
      </c>
      <c r="H94" s="164"/>
      <c r="I94" s="79"/>
      <c r="J94" s="58"/>
      <c r="K94" s="59"/>
      <c r="L94" s="60"/>
      <c r="M94" s="75"/>
      <c r="N94" s="60"/>
      <c r="O94" s="61"/>
      <c r="P94" s="74"/>
      <c r="S94" s="65"/>
      <c r="T94" s="66"/>
      <c r="U94" s="67"/>
      <c r="V94" s="67"/>
      <c r="W94" s="68"/>
      <c r="X94" s="68"/>
    </row>
    <row r="95" spans="2:24" ht="18" customHeight="1">
      <c r="B95" s="70"/>
      <c r="C95" s="61"/>
      <c r="D95" s="60"/>
      <c r="E95" s="75"/>
      <c r="F95" s="76"/>
      <c r="G95" s="88" t="str">
        <f>IF(D97&lt;&gt;"",IF(D99&lt;&gt;"",IF(D97=D99,"",IF(D97&gt;D99,C97,C99)),""),"")</f>
        <v>MATHEUS, JOÃO, LUCAS</v>
      </c>
      <c r="H95" s="163">
        <v>1</v>
      </c>
      <c r="I95" s="79">
        <f>IF(H95&lt;&gt;"",H95,"")</f>
        <v>1</v>
      </c>
      <c r="J95" s="58" t="str">
        <f>IF(H95&lt;&gt;"",IF(G95="","",G95),"")</f>
        <v>MATHEUS, JOÃO, LUCAS</v>
      </c>
      <c r="K95" s="59" t="str">
        <f>VLOOKUP(K93,I93:J95,2,0)</f>
        <v>LUIS, GUILHERME, LEONARDO, ENZO</v>
      </c>
      <c r="L95" s="60"/>
      <c r="M95" s="75"/>
      <c r="N95" s="60"/>
      <c r="O95" s="61"/>
      <c r="P95" s="74"/>
      <c r="S95" s="65"/>
      <c r="T95" s="66"/>
      <c r="U95" s="67"/>
      <c r="V95" s="67"/>
      <c r="W95" s="68"/>
      <c r="X95" s="68"/>
    </row>
    <row r="96" spans="2:24" ht="18" customHeight="1">
      <c r="B96" s="70"/>
      <c r="C96" s="61"/>
      <c r="D96" s="60"/>
      <c r="E96" s="75"/>
      <c r="F96" s="60"/>
      <c r="G96" s="89" t="str">
        <f>IF(G95="","",VLOOKUP(G95,LISTAS!$F$5:$G$204,2,0))</f>
        <v>VILLARE - SCS</v>
      </c>
      <c r="H96" s="164"/>
      <c r="I96" s="58"/>
      <c r="J96" s="58"/>
      <c r="K96" s="59"/>
      <c r="L96" s="60"/>
      <c r="M96" s="75"/>
      <c r="N96" s="60"/>
      <c r="O96" s="61"/>
      <c r="P96" s="74"/>
      <c r="S96" s="65"/>
      <c r="T96" s="66"/>
      <c r="U96" s="67"/>
      <c r="V96" s="67"/>
      <c r="W96" s="68"/>
      <c r="X96" s="68"/>
    </row>
    <row r="97" spans="2:24" ht="18" customHeight="1">
      <c r="B97" s="70">
        <v>4</v>
      </c>
      <c r="C97" s="88" t="s">
        <v>24</v>
      </c>
      <c r="D97" s="163">
        <v>1</v>
      </c>
      <c r="E97" s="78">
        <f>IF(D97&lt;&gt;"",D97,"")</f>
        <v>1</v>
      </c>
      <c r="F97" s="58" t="str">
        <f>IF(D97&lt;&gt;"",IF(C97="","",C97),"")</f>
        <v>MATHEUS, JOÃO, LUCAS</v>
      </c>
      <c r="G97" s="59">
        <f>IF(E97&lt;&gt;"",IF(E99&lt;&gt;"",SMALL(E97:F99,1),""),"")</f>
        <v>0</v>
      </c>
      <c r="H97" s="60"/>
      <c r="I97" s="60"/>
      <c r="J97" s="60"/>
      <c r="K97" s="61"/>
      <c r="L97" s="60"/>
      <c r="M97" s="75"/>
      <c r="N97" s="60"/>
      <c r="O97" s="61"/>
      <c r="P97" s="74"/>
      <c r="S97" s="65"/>
      <c r="T97" s="66"/>
      <c r="U97" s="67"/>
      <c r="V97" s="67"/>
      <c r="W97" s="68"/>
      <c r="X97" s="68"/>
    </row>
    <row r="98" spans="2:24" ht="18" customHeight="1">
      <c r="B98" s="70"/>
      <c r="C98" s="89" t="str">
        <f>IF(C97="","",VLOOKUP(C97,LISTAS!$F$5:$G$204,2,0))</f>
        <v>VILLARE - SCS</v>
      </c>
      <c r="D98" s="164"/>
      <c r="E98" s="79"/>
      <c r="F98" s="58"/>
      <c r="G98" s="59"/>
      <c r="H98" s="60"/>
      <c r="I98" s="60"/>
      <c r="J98" s="60"/>
      <c r="K98" s="61"/>
      <c r="L98" s="60"/>
      <c r="M98" s="75"/>
      <c r="N98" s="60"/>
      <c r="O98" s="61"/>
      <c r="P98" s="74"/>
      <c r="S98" s="65"/>
      <c r="T98" s="66"/>
      <c r="U98" s="67"/>
      <c r="V98" s="67"/>
      <c r="W98" s="68"/>
      <c r="X98" s="68"/>
    </row>
    <row r="99" spans="2:24" ht="18" customHeight="1">
      <c r="B99" s="70">
        <v>13</v>
      </c>
      <c r="C99" s="88"/>
      <c r="D99" s="163">
        <v>0</v>
      </c>
      <c r="E99" s="79">
        <f>IF(D99&lt;&gt;"",D99,"")</f>
        <v>0</v>
      </c>
      <c r="F99" s="58" t="str">
        <f>IF(D99&lt;&gt;"",IF(C99="","",C99),"")</f>
        <v/>
      </c>
      <c r="G99" s="59" t="str">
        <f>VLOOKUP(G97,E97:F99,2,0)</f>
        <v/>
      </c>
      <c r="H99" s="60"/>
      <c r="I99" s="60"/>
      <c r="J99" s="60"/>
      <c r="K99" s="61"/>
      <c r="L99" s="60"/>
      <c r="M99" s="75"/>
      <c r="N99" s="60"/>
      <c r="O99" s="61"/>
      <c r="P99" s="74"/>
      <c r="S99" s="65"/>
      <c r="T99" s="66"/>
      <c r="U99" s="67"/>
      <c r="V99" s="67"/>
      <c r="W99" s="68"/>
      <c r="X99" s="68"/>
    </row>
    <row r="100" spans="2:24" ht="18" customHeight="1">
      <c r="B100" s="70"/>
      <c r="C100" s="89" t="str">
        <f>IF(C99="","",VLOOKUP(C99,LISTAS!$F$5:$G$204,2,0))</f>
        <v/>
      </c>
      <c r="D100" s="164"/>
      <c r="E100" s="58"/>
      <c r="F100" s="58"/>
      <c r="G100" s="59"/>
      <c r="H100" s="60"/>
      <c r="I100" s="60"/>
      <c r="J100" s="60"/>
      <c r="K100" s="61"/>
      <c r="L100" s="60"/>
      <c r="M100" s="75"/>
      <c r="N100" s="60"/>
      <c r="O100" s="61"/>
      <c r="P100" s="60"/>
      <c r="S100" s="65"/>
      <c r="T100" s="66"/>
      <c r="U100" s="67"/>
      <c r="V100" s="67"/>
      <c r="W100" s="68"/>
      <c r="X100" s="68"/>
    </row>
    <row r="101" spans="2:24" ht="18" customHeight="1">
      <c r="B101" s="70"/>
      <c r="C101" s="61"/>
      <c r="D101" s="60"/>
      <c r="E101" s="60"/>
      <c r="F101" s="60"/>
      <c r="G101" s="61"/>
      <c r="H101" s="60"/>
      <c r="I101" s="60"/>
      <c r="J101" s="60"/>
      <c r="K101" s="61"/>
      <c r="L101" s="60"/>
      <c r="M101" s="75"/>
      <c r="N101" s="60"/>
      <c r="O101" s="88" t="str">
        <f>IF(L85&lt;&gt;"",IF(L87&lt;&gt;"",IF(L85=L87,"",IF(L85&gt;L87,K85,K87)),""),"")</f>
        <v>LUCAS, HEITOR, PEDRO</v>
      </c>
      <c r="P101" s="163">
        <v>1</v>
      </c>
      <c r="S101" s="65"/>
      <c r="T101" s="66"/>
      <c r="U101" s="67"/>
      <c r="V101" s="67"/>
      <c r="W101" s="68"/>
      <c r="X101" s="68"/>
    </row>
    <row r="102" spans="2:24" ht="18" customHeight="1">
      <c r="B102" s="70"/>
      <c r="C102" s="61"/>
      <c r="D102" s="60"/>
      <c r="E102" s="60"/>
      <c r="F102" s="60"/>
      <c r="G102" s="61"/>
      <c r="H102" s="60"/>
      <c r="I102" s="60"/>
      <c r="J102" s="60"/>
      <c r="K102" s="61"/>
      <c r="L102" s="60"/>
      <c r="M102" s="75"/>
      <c r="N102" s="60"/>
      <c r="O102" s="89" t="str">
        <f>IF(O101="","",VLOOKUP(O101,LISTAS!$F$5:$G$204,2,0))</f>
        <v>ARBOS SBC</v>
      </c>
      <c r="P102" s="164"/>
      <c r="S102" s="65"/>
      <c r="T102" s="66"/>
      <c r="U102" s="67"/>
      <c r="V102" s="67"/>
      <c r="W102" s="68"/>
      <c r="X102" s="68"/>
    </row>
    <row r="103" spans="2:24" ht="18" customHeight="1">
      <c r="B103" s="70"/>
      <c r="C103" s="61"/>
      <c r="D103" s="60"/>
      <c r="E103" s="60"/>
      <c r="F103" s="60"/>
      <c r="G103" s="61"/>
      <c r="H103" s="60"/>
      <c r="I103" s="60"/>
      <c r="J103" s="60"/>
      <c r="K103" s="61"/>
      <c r="L103" s="60"/>
      <c r="M103" s="75"/>
      <c r="N103" s="76"/>
      <c r="O103" s="88" t="str">
        <f>IF(L117&lt;&gt;"",IF(L119&lt;&gt;"",IF(L117=L119,"",IF(L117&gt;L119,K117,K119)),""),"")</f>
        <v>LORENZO, RAFAEL, LEONARDO</v>
      </c>
      <c r="P103" s="163">
        <v>0</v>
      </c>
      <c r="S103" s="65"/>
      <c r="T103" s="66"/>
      <c r="U103" s="67"/>
      <c r="V103" s="67"/>
      <c r="W103" s="68"/>
      <c r="X103" s="68"/>
    </row>
    <row r="104" spans="2:24" ht="18" customHeight="1">
      <c r="B104" s="70"/>
      <c r="C104" s="61"/>
      <c r="D104" s="60"/>
      <c r="E104" s="60"/>
      <c r="F104" s="60"/>
      <c r="G104" s="61"/>
      <c r="H104" s="60"/>
      <c r="I104" s="60"/>
      <c r="J104" s="60"/>
      <c r="K104" s="61"/>
      <c r="L104" s="60"/>
      <c r="M104" s="75"/>
      <c r="N104" s="60"/>
      <c r="O104" s="89" t="str">
        <f>IF(O103="","",VLOOKUP(O103,LISTAS!$F$5:$G$204,2,0))</f>
        <v>VILLARE - SCS</v>
      </c>
      <c r="P104" s="164"/>
      <c r="S104" s="65"/>
      <c r="T104" s="66"/>
      <c r="U104" s="67"/>
      <c r="V104" s="67"/>
      <c r="W104" s="68"/>
      <c r="X104" s="68"/>
    </row>
    <row r="105" spans="2:24" ht="18" customHeight="1">
      <c r="B105" s="70">
        <v>3</v>
      </c>
      <c r="C105" s="88" t="s">
        <v>20</v>
      </c>
      <c r="D105" s="163">
        <v>1</v>
      </c>
      <c r="E105" s="58">
        <f>IF(D105&lt;&gt;"",D105,"")</f>
        <v>1</v>
      </c>
      <c r="F105" s="58" t="str">
        <f>IF(D105&lt;&gt;"",IF(C105="","",C105),"")</f>
        <v>LORENZO, RAFAEL, LEONARDO</v>
      </c>
      <c r="G105" s="59">
        <f>IF(E105&lt;&gt;"",IF(E107&lt;&gt;"",SMALL(E105:F107,1),""),"")</f>
        <v>0</v>
      </c>
      <c r="H105" s="60"/>
      <c r="I105" s="60"/>
      <c r="J105" s="60"/>
      <c r="K105" s="61"/>
      <c r="L105" s="60"/>
      <c r="M105" s="75"/>
      <c r="N105" s="60"/>
      <c r="O105" s="61"/>
      <c r="P105" s="74"/>
      <c r="S105" s="65"/>
      <c r="T105" s="66"/>
      <c r="U105" s="67"/>
      <c r="V105" s="67" t="str">
        <f>IF(U105="","",VLOOKUP(U105,LISTAS!$F$5:$G$204,2,0))</f>
        <v/>
      </c>
      <c r="W105" s="68" t="str">
        <f t="shared" ref="W105" si="9">IF(S105="","",IF(S105=1,400,IF(S105=2,340,IF(S105=3,300,IF(S105=4,280,IF(S105=5,270,IF(S105=6,260,IF(S105=7,250,IF(S105=8,240,IF(S105=9,200,IF(S105=10,200,IF(S105=11,200,IF(S105=12,200,IF(S105=13,200,IF(S105=14,200,IF(S105=15,200,IF(S105=16,200,IF(S105&gt;16,"",""))))))))))))))))))</f>
        <v/>
      </c>
      <c r="X105" s="68" t="str">
        <f t="shared" ref="X105" si="10">IF(S105="","",IF($V$5="NÃO","",IF(S105=1,400,IF(S105=2,340,IF(S105=3,300,IF(S105=4,280,IF(S105=5,270,IF(S105=6,260,IF(S105=7,250,IF(S105=8,240,IF(S105=9,200,IF(S105=10,200,IF(S105=11,200,IF(S105=12,200,IF(S105=13,200,IF(S105=14,200,IF(S105=15,200,IF(S105=16,200,IF(S105&gt;16,"","")))))))))))))))))))</f>
        <v/>
      </c>
    </row>
    <row r="106" spans="2:24" ht="18" customHeight="1">
      <c r="B106" s="70"/>
      <c r="C106" s="89" t="str">
        <f>IF(C105="","",VLOOKUP(C105,LISTAS!$F$5:$G$204,2,0))</f>
        <v>VILLARE - SCS</v>
      </c>
      <c r="D106" s="164"/>
      <c r="E106" s="58"/>
      <c r="F106" s="58"/>
      <c r="G106" s="59"/>
      <c r="H106" s="60"/>
      <c r="I106" s="60"/>
      <c r="J106" s="60"/>
      <c r="K106" s="61"/>
      <c r="L106" s="60"/>
      <c r="M106" s="75"/>
      <c r="N106" s="60"/>
      <c r="O106" s="61"/>
      <c r="P106" s="74"/>
      <c r="S106" s="65"/>
      <c r="T106" s="66"/>
      <c r="U106" s="67"/>
      <c r="V106" s="67"/>
      <c r="W106" s="68"/>
      <c r="X106" s="68"/>
    </row>
    <row r="107" spans="2:24" ht="18" customHeight="1">
      <c r="B107" s="70">
        <v>14</v>
      </c>
      <c r="C107" s="88"/>
      <c r="D107" s="163">
        <v>0</v>
      </c>
      <c r="E107" s="71">
        <f>IF(D107&lt;&gt;"",D107,"")</f>
        <v>0</v>
      </c>
      <c r="F107" s="72" t="str">
        <f>IF(D107&lt;&gt;"",IF(C107="","",C107),"")</f>
        <v/>
      </c>
      <c r="G107" s="59" t="str">
        <f>VLOOKUP(G105,E105:F107,2,0)</f>
        <v/>
      </c>
      <c r="H107" s="60"/>
      <c r="I107" s="60"/>
      <c r="J107" s="60"/>
      <c r="K107" s="61"/>
      <c r="L107" s="60"/>
      <c r="M107" s="75"/>
      <c r="N107" s="60"/>
      <c r="O107" s="61"/>
      <c r="P107" s="74"/>
      <c r="S107" s="65"/>
      <c r="T107" s="66"/>
      <c r="U107" s="67"/>
      <c r="V107" s="67" t="str">
        <f>IF(U107="","",VLOOKUP(U107,LISTAS!$F$5:$G$204,2,0))</f>
        <v/>
      </c>
      <c r="W107" s="68" t="str">
        <f t="shared" ref="W107" si="11">IF(S107="","",IF(S107=1,400,IF(S107=2,340,IF(S107=3,300,IF(S107=4,280,IF(S107=5,270,IF(S107=6,260,IF(S107=7,250,IF(S107=8,240,IF(S107=9,200,IF(S107=10,200,IF(S107=11,200,IF(S107=12,200,IF(S107=13,200,IF(S107=14,200,IF(S107=15,200,IF(S107=16,200,IF(S107&gt;16,"",""))))))))))))))))))</f>
        <v/>
      </c>
      <c r="X107" s="68" t="str">
        <f t="shared" ref="X107" si="12">IF(S107="","",IF($V$5="NÃO","",IF(S107=1,400,IF(S107=2,340,IF(S107=3,300,IF(S107=4,280,IF(S107=5,270,IF(S107=6,260,IF(S107=7,250,IF(S107=8,240,IF(S107=9,200,IF(S107=10,200,IF(S107=11,200,IF(S107=12,200,IF(S107=13,200,IF(S107=14,200,IF(S107=15,200,IF(S107=16,200,IF(S107&gt;16,"","")))))))))))))))))))</f>
        <v/>
      </c>
    </row>
    <row r="108" spans="2:24" ht="18" customHeight="1">
      <c r="B108" s="70"/>
      <c r="C108" s="89" t="str">
        <f>IF(C107="","",VLOOKUP(C107,LISTAS!$F$5:$G$204,2,0))</f>
        <v/>
      </c>
      <c r="D108" s="164"/>
      <c r="E108" s="58"/>
      <c r="F108" s="72"/>
      <c r="G108" s="59"/>
      <c r="H108" s="60"/>
      <c r="I108" s="60"/>
      <c r="J108" s="60"/>
      <c r="K108" s="61"/>
      <c r="L108" s="60"/>
      <c r="M108" s="75"/>
      <c r="N108" s="60"/>
      <c r="O108" s="61"/>
      <c r="P108" s="74"/>
      <c r="S108" s="65"/>
      <c r="T108" s="66"/>
      <c r="U108" s="67"/>
      <c r="V108" s="67"/>
      <c r="W108" s="68"/>
      <c r="X108" s="68"/>
    </row>
    <row r="109" spans="2:24" ht="18" customHeight="1">
      <c r="B109" s="70"/>
      <c r="C109" s="61"/>
      <c r="D109" s="60"/>
      <c r="E109" s="60"/>
      <c r="F109" s="73"/>
      <c r="G109" s="88" t="str">
        <f>IF(D105&lt;&gt;"",IF(D107&lt;&gt;"",IF(D105=D107,"",IF(D105&gt;D107,C105,C107)),""),"")</f>
        <v>LORENZO, RAFAEL, LEONARDO</v>
      </c>
      <c r="H109" s="163">
        <v>1</v>
      </c>
      <c r="I109" s="58">
        <f>IF(H109&lt;&gt;"",H109,"")</f>
        <v>1</v>
      </c>
      <c r="J109" s="58" t="str">
        <f>IF(H109&lt;&gt;"",IF(G109="","",G109),"")</f>
        <v>LORENZO, RAFAEL, LEONARDO</v>
      </c>
      <c r="K109" s="59">
        <f>IF(I109&lt;&gt;"",IF(I111&lt;&gt;"",SMALL(I109:J111,1),""),"")</f>
        <v>0</v>
      </c>
      <c r="L109" s="60"/>
      <c r="M109" s="75"/>
      <c r="N109" s="60"/>
      <c r="O109" s="61"/>
      <c r="P109" s="74"/>
      <c r="S109" s="65"/>
      <c r="T109" s="66"/>
      <c r="U109" s="67"/>
      <c r="V109" s="67" t="str">
        <f>IF(U109="","",VLOOKUP(U109,LISTAS!$F$5:$G$204,2,0))</f>
        <v/>
      </c>
      <c r="W109" s="68" t="str">
        <f t="shared" ref="W109" si="13">IF(S109="","",IF(S109=1,400,IF(S109=2,340,IF(S109=3,300,IF(S109=4,280,IF(S109=5,270,IF(S109=6,260,IF(S109=7,250,IF(S109=8,240,IF(S109=9,200,IF(S109=10,200,IF(S109=11,200,IF(S109=12,200,IF(S109=13,200,IF(S109=14,200,IF(S109=15,200,IF(S109=16,200,IF(S109&gt;16,"",""))))))))))))))))))</f>
        <v/>
      </c>
      <c r="X109" s="68" t="str">
        <f t="shared" ref="X109" si="14">IF(S109="","",IF($V$5="NÃO","",IF(S109=1,400,IF(S109=2,340,IF(S109=3,300,IF(S109=4,280,IF(S109=5,270,IF(S109=6,260,IF(S109=7,250,IF(S109=8,240,IF(S109=9,200,IF(S109=10,200,IF(S109=11,200,IF(S109=12,200,IF(S109=13,200,IF(S109=14,200,IF(S109=15,200,IF(S109=16,200,IF(S109&gt;16,"","")))))))))))))))))))</f>
        <v/>
      </c>
    </row>
    <row r="110" spans="2:24" ht="18" customHeight="1">
      <c r="B110" s="70"/>
      <c r="C110" s="61"/>
      <c r="D110" s="60"/>
      <c r="E110" s="60"/>
      <c r="F110" s="73"/>
      <c r="G110" s="89" t="str">
        <f>IF(G109="","",VLOOKUP(G109,LISTAS!$F$5:$G$204,2,0))</f>
        <v>VILLARE - SCS</v>
      </c>
      <c r="H110" s="164"/>
      <c r="I110" s="58"/>
      <c r="J110" s="58"/>
      <c r="K110" s="59"/>
      <c r="L110" s="60"/>
      <c r="M110" s="75"/>
      <c r="N110" s="60"/>
      <c r="O110" s="61"/>
      <c r="P110" s="74"/>
      <c r="S110" s="65"/>
      <c r="T110" s="66"/>
      <c r="U110" s="67"/>
      <c r="V110" s="67"/>
      <c r="W110" s="68"/>
      <c r="X110" s="68"/>
    </row>
    <row r="111" spans="2:24" ht="18" customHeight="1">
      <c r="B111" s="70"/>
      <c r="C111" s="61"/>
      <c r="D111" s="60"/>
      <c r="E111" s="75"/>
      <c r="F111" s="76"/>
      <c r="G111" s="88" t="str">
        <f>IF(D113&lt;&gt;"",IF(D115&lt;&gt;"",IF(D113=D115,"",IF(D113&gt;D115,C113,C115)),""),"")</f>
        <v/>
      </c>
      <c r="H111" s="163">
        <v>0</v>
      </c>
      <c r="I111" s="71">
        <f>IF(H111&lt;&gt;"",H111,"")</f>
        <v>0</v>
      </c>
      <c r="J111" s="58" t="str">
        <f>IF(H111&lt;&gt;"",IF(G111="","",G111),"")</f>
        <v/>
      </c>
      <c r="K111" s="59" t="str">
        <f>VLOOKUP(K109,I109:J111,2,0)</f>
        <v/>
      </c>
      <c r="L111" s="60"/>
      <c r="M111" s="75"/>
      <c r="N111" s="60"/>
      <c r="O111" s="61"/>
      <c r="P111" s="74"/>
      <c r="S111" s="65"/>
      <c r="T111" s="66"/>
      <c r="U111" s="67"/>
      <c r="V111" s="67" t="str">
        <f>IF(U111="","",VLOOKUP(U111,LISTAS!$F$5:$G$204,2,0))</f>
        <v/>
      </c>
      <c r="W111" s="68" t="str">
        <f t="shared" ref="W111" si="15">IF(S111="","",IF(S111=1,400,IF(S111=2,340,IF(S111=3,300,IF(S111=4,280,IF(S111=5,270,IF(S111=6,260,IF(S111=7,250,IF(S111=8,240,IF(S111=9,200,IF(S111=10,200,IF(S111=11,200,IF(S111=12,200,IF(S111=13,200,IF(S111=14,200,IF(S111=15,200,IF(S111=16,200,IF(S111&gt;16,"",""))))))))))))))))))</f>
        <v/>
      </c>
      <c r="X111" s="68" t="str">
        <f t="shared" ref="X111" si="16">IF(S111="","",IF($V$5="NÃO","",IF(S111=1,400,IF(S111=2,340,IF(S111=3,300,IF(S111=4,280,IF(S111=5,270,IF(S111=6,260,IF(S111=7,250,IF(S111=8,240,IF(S111=9,200,IF(S111=10,200,IF(S111=11,200,IF(S111=12,200,IF(S111=13,200,IF(S111=14,200,IF(S111=15,200,IF(S111=16,200,IF(S111&gt;16,"","")))))))))))))))))))</f>
        <v/>
      </c>
    </row>
    <row r="112" spans="2:24" ht="18" customHeight="1">
      <c r="B112" s="70"/>
      <c r="C112" s="61"/>
      <c r="D112" s="60"/>
      <c r="E112" s="75"/>
      <c r="F112" s="60"/>
      <c r="G112" s="89" t="str">
        <f>IF(G111="","",VLOOKUP(G111,LISTAS!$F$5:$G$204,2,0))</f>
        <v/>
      </c>
      <c r="H112" s="164"/>
      <c r="I112" s="77"/>
      <c r="J112" s="58"/>
      <c r="K112" s="59"/>
      <c r="L112" s="60"/>
      <c r="M112" s="75"/>
      <c r="N112" s="60"/>
      <c r="O112" s="61"/>
      <c r="P112" s="74"/>
      <c r="S112" s="65"/>
      <c r="T112" s="66"/>
      <c r="U112" s="67"/>
      <c r="V112" s="67"/>
      <c r="W112" s="68"/>
      <c r="X112" s="68"/>
    </row>
    <row r="113" spans="2:24" ht="18" customHeight="1">
      <c r="B113" s="70">
        <v>5</v>
      </c>
      <c r="C113" s="88"/>
      <c r="D113" s="163">
        <v>0</v>
      </c>
      <c r="E113" s="78">
        <f>IF(D113&lt;&gt;"",D113,"")</f>
        <v>0</v>
      </c>
      <c r="F113" s="58" t="str">
        <f>IF(D113&lt;&gt;"",IF(C113="","",C113),"")</f>
        <v/>
      </c>
      <c r="G113" s="59">
        <f>IF(E113&lt;&gt;"",IF(E115&lt;&gt;"",SMALL(E113:F115,1),""),"")</f>
        <v>0</v>
      </c>
      <c r="H113" s="60"/>
      <c r="I113" s="75"/>
      <c r="J113" s="60"/>
      <c r="K113" s="61"/>
      <c r="L113" s="60"/>
      <c r="M113" s="75"/>
      <c r="N113" s="60"/>
      <c r="O113" s="61"/>
      <c r="P113" s="74"/>
      <c r="S113" s="65"/>
      <c r="T113" s="66"/>
      <c r="U113" s="67"/>
      <c r="V113" s="67" t="str">
        <f>IF(U113="","",VLOOKUP(U113,LISTAS!$F$5:$G$204,2,0))</f>
        <v/>
      </c>
      <c r="W113" s="68" t="str">
        <f t="shared" ref="W113" si="17">IF(S113="","",IF(S113=1,400,IF(S113=2,340,IF(S113=3,300,IF(S113=4,280,IF(S113=5,270,IF(S113=6,260,IF(S113=7,250,IF(S113=8,240,IF(S113=9,200,IF(S113=10,200,IF(S113=11,200,IF(S113=12,200,IF(S113=13,200,IF(S113=14,200,IF(S113=15,200,IF(S113=16,200,IF(S113&gt;16,"",""))))))))))))))))))</f>
        <v/>
      </c>
      <c r="X113" s="68" t="str">
        <f t="shared" ref="X113" si="18">IF(S113="","",IF($V$5="NÃO","",IF(S113=1,400,IF(S113=2,340,IF(S113=3,300,IF(S113=4,280,IF(S113=5,270,IF(S113=6,260,IF(S113=7,250,IF(S113=8,240,IF(S113=9,200,IF(S113=10,200,IF(S113=11,200,IF(S113=12,200,IF(S113=13,200,IF(S113=14,200,IF(S113=15,200,IF(S113=16,200,IF(S113&gt;16,"","")))))))))))))))))))</f>
        <v/>
      </c>
    </row>
    <row r="114" spans="2:24" ht="18" customHeight="1">
      <c r="B114" s="70"/>
      <c r="C114" s="89" t="str">
        <f>IF(C113="","",VLOOKUP(C113,LISTAS!$F$5:$G$204,2,0))</f>
        <v/>
      </c>
      <c r="D114" s="164"/>
      <c r="E114" s="79"/>
      <c r="F114" s="58"/>
      <c r="G114" s="59"/>
      <c r="H114" s="60"/>
      <c r="I114" s="75"/>
      <c r="J114" s="60"/>
      <c r="K114" s="61"/>
      <c r="L114" s="60"/>
      <c r="M114" s="75"/>
      <c r="N114" s="60"/>
      <c r="O114" s="61"/>
      <c r="P114" s="74"/>
      <c r="S114" s="65"/>
      <c r="T114" s="66"/>
      <c r="U114" s="67"/>
      <c r="V114" s="67"/>
      <c r="W114" s="68"/>
      <c r="X114" s="68"/>
    </row>
    <row r="115" spans="2:24" ht="18" customHeight="1">
      <c r="B115" s="70">
        <v>12</v>
      </c>
      <c r="C115" s="88"/>
      <c r="D115" s="163">
        <v>0</v>
      </c>
      <c r="E115" s="79">
        <f>IF(D115&lt;&gt;"",D115,"")</f>
        <v>0</v>
      </c>
      <c r="F115" s="58" t="str">
        <f>IF(D115&lt;&gt;"",IF(C115="","",C115),"")</f>
        <v/>
      </c>
      <c r="G115" s="59" t="str">
        <f>VLOOKUP(G113,E113:F115,2,0)</f>
        <v/>
      </c>
      <c r="H115" s="60"/>
      <c r="I115" s="75"/>
      <c r="J115" s="60"/>
      <c r="K115" s="61"/>
      <c r="L115" s="60"/>
      <c r="M115" s="75"/>
      <c r="N115" s="60"/>
      <c r="O115" s="61"/>
      <c r="P115" s="74"/>
      <c r="S115" s="65"/>
      <c r="T115" s="66"/>
      <c r="U115" s="67"/>
      <c r="V115" s="67" t="str">
        <f>IF(U115="","",VLOOKUP(U115,LISTAS!$F$5:$G$204,2,0))</f>
        <v/>
      </c>
      <c r="W115" s="68" t="str">
        <f t="shared" ref="W115" si="19">IF(S115="","",IF(S115=1,400,IF(S115=2,340,IF(S115=3,300,IF(S115=4,280,IF(S115=5,270,IF(S115=6,260,IF(S115=7,250,IF(S115=8,240,IF(S115=9,200,IF(S115=10,200,IF(S115=11,200,IF(S115=12,200,IF(S115=13,200,IF(S115=14,200,IF(S115=15,200,IF(S115=16,200,IF(S115&gt;16,"",""))))))))))))))))))</f>
        <v/>
      </c>
      <c r="X115" s="68" t="str">
        <f t="shared" ref="X115" si="20">IF(S115="","",IF($V$5="NÃO","",IF(S115=1,400,IF(S115=2,340,IF(S115=3,300,IF(S115=4,280,IF(S115=5,270,IF(S115=6,260,IF(S115=7,250,IF(S115=8,240,IF(S115=9,200,IF(S115=10,200,IF(S115=11,200,IF(S115=12,200,IF(S115=13,200,IF(S115=14,200,IF(S115=15,200,IF(S115=16,200,IF(S115&gt;16,"","")))))))))))))))))))</f>
        <v/>
      </c>
    </row>
    <row r="116" spans="2:24" ht="18" customHeight="1">
      <c r="B116" s="70"/>
      <c r="C116" s="89" t="str">
        <f>IF(C115="","",VLOOKUP(C115,LISTAS!$F$5:$G$204,2,0))</f>
        <v/>
      </c>
      <c r="D116" s="164"/>
      <c r="E116" s="58"/>
      <c r="F116" s="58"/>
      <c r="G116" s="59"/>
      <c r="H116" s="60"/>
      <c r="I116" s="75"/>
      <c r="J116" s="60"/>
      <c r="K116" s="61"/>
      <c r="L116" s="60"/>
      <c r="M116" s="75"/>
      <c r="N116" s="60"/>
      <c r="O116" s="61"/>
      <c r="P116" s="74"/>
      <c r="S116" s="65"/>
      <c r="T116" s="66"/>
      <c r="U116" s="67"/>
      <c r="V116" s="67"/>
      <c r="W116" s="68"/>
      <c r="X116" s="68"/>
    </row>
    <row r="117" spans="2:24" ht="18" customHeight="1">
      <c r="B117" s="70"/>
      <c r="C117" s="61"/>
      <c r="D117" s="60"/>
      <c r="E117" s="58"/>
      <c r="F117" s="58"/>
      <c r="G117" s="59"/>
      <c r="H117" s="60"/>
      <c r="I117" s="75"/>
      <c r="J117" s="60"/>
      <c r="K117" s="88" t="str">
        <f>IF(H109&lt;&gt;"",IF(H111&lt;&gt;"",IF(H109=H111,"",IF(H109&gt;H111,G109,G111)),""),"")</f>
        <v>LORENZO, RAFAEL, LEONARDO</v>
      </c>
      <c r="L117" s="163">
        <v>1</v>
      </c>
      <c r="M117" s="80">
        <f>IF(L117&lt;&gt;"",L117,"")</f>
        <v>1</v>
      </c>
      <c r="N117" s="58" t="str">
        <f>IF(L117&lt;&gt;"",IF(K117="","",K117),"")</f>
        <v>LORENZO, RAFAEL, LEONARDO</v>
      </c>
      <c r="O117" s="59">
        <f>IF(M117&lt;&gt;"",IF(M119&lt;&gt;"",SMALL(M117:N119,1),""),"")</f>
        <v>0</v>
      </c>
      <c r="P117" s="74"/>
      <c r="S117" s="65"/>
      <c r="T117" s="66"/>
      <c r="U117" s="67"/>
      <c r="V117" s="67" t="str">
        <f>IF(U117="","",VLOOKUP(U117,LISTAS!$F$5:$G$204,2,0))</f>
        <v/>
      </c>
      <c r="W117" s="68" t="str">
        <f t="shared" ref="W117" si="21">IF(S117="","",IF(S117=1,400,IF(S117=2,340,IF(S117=3,300,IF(S117=4,280,IF(S117=5,270,IF(S117=6,260,IF(S117=7,250,IF(S117=8,240,IF(S117=9,200,IF(S117=10,200,IF(S117=11,200,IF(S117=12,200,IF(S117=13,200,IF(S117=14,200,IF(S117=15,200,IF(S117=16,200,IF(S117&gt;16,"",""))))))))))))))))))</f>
        <v/>
      </c>
      <c r="X117" s="68" t="str">
        <f t="shared" ref="X117" si="22">IF(S117="","",IF($V$5="NÃO","",IF(S117=1,400,IF(S117=2,340,IF(S117=3,300,IF(S117=4,280,IF(S117=5,270,IF(S117=6,260,IF(S117=7,250,IF(S117=8,240,IF(S117=9,200,IF(S117=10,200,IF(S117=11,200,IF(S117=12,200,IF(S117=13,200,IF(S117=14,200,IF(S117=15,200,IF(S117=16,200,IF(S117&gt;16,"","")))))))))))))))))))</f>
        <v/>
      </c>
    </row>
    <row r="118" spans="2:24" ht="18" customHeight="1">
      <c r="B118" s="70"/>
      <c r="C118" s="61"/>
      <c r="D118" s="60"/>
      <c r="E118" s="58"/>
      <c r="F118" s="58"/>
      <c r="G118" s="59"/>
      <c r="H118" s="60"/>
      <c r="I118" s="75"/>
      <c r="J118" s="60"/>
      <c r="K118" s="89" t="str">
        <f>IF(K117="","",VLOOKUP(K117,LISTAS!$F$5:$G$204,2,0))</f>
        <v>VILLARE - SCS</v>
      </c>
      <c r="L118" s="164"/>
      <c r="M118" s="79"/>
      <c r="N118" s="72"/>
      <c r="O118" s="59"/>
      <c r="P118" s="74"/>
      <c r="S118" s="65"/>
      <c r="T118" s="66"/>
      <c r="U118" s="67"/>
      <c r="V118" s="67"/>
      <c r="W118" s="68"/>
      <c r="X118" s="68"/>
    </row>
    <row r="119" spans="2:24" ht="18" customHeight="1">
      <c r="B119" s="70"/>
      <c r="C119" s="61"/>
      <c r="D119" s="60"/>
      <c r="E119" s="58"/>
      <c r="F119" s="58"/>
      <c r="G119" s="59"/>
      <c r="H119" s="60"/>
      <c r="I119" s="75"/>
      <c r="J119" s="76"/>
      <c r="K119" s="88" t="str">
        <f>IF(H125&lt;&gt;"",IF(H127&lt;&gt;"",IF(H125=H127,"",IF(H125&gt;H127,G125,G127)),""),"")</f>
        <v>HENRIQUE, JOÃO, LEANDRO</v>
      </c>
      <c r="L119" s="163">
        <v>0</v>
      </c>
      <c r="M119" s="81">
        <f>IF(L119&lt;&gt;"",L119,"")</f>
        <v>0</v>
      </c>
      <c r="N119" s="58" t="str">
        <f>IF(L119&lt;&gt;"",IF(K119="","",K119),"")</f>
        <v>HENRIQUE, JOÃO, LEANDRO</v>
      </c>
      <c r="O119" s="59" t="str">
        <f>VLOOKUP(O117,M117:N119,2,0)</f>
        <v>HENRIQUE, JOÃO, LEANDRO</v>
      </c>
      <c r="P119" s="74"/>
      <c r="S119" s="65"/>
      <c r="T119" s="66"/>
      <c r="U119" s="67"/>
      <c r="V119" s="67" t="str">
        <f>IF(U119="","",VLOOKUP(U119,LISTAS!$F$5:$G$204,2,0))</f>
        <v/>
      </c>
      <c r="W119" s="68" t="str">
        <f t="shared" ref="W119" si="23">IF(S119="","",IF(S119=1,400,IF(S119=2,340,IF(S119=3,300,IF(S119=4,280,IF(S119=5,270,IF(S119=6,260,IF(S119=7,250,IF(S119=8,240,IF(S119=9,200,IF(S119=10,200,IF(S119=11,200,IF(S119=12,200,IF(S119=13,200,IF(S119=14,200,IF(S119=15,200,IF(S119=16,200,IF(S119&gt;16,"",""))))))))))))))))))</f>
        <v/>
      </c>
      <c r="X119" s="68" t="str">
        <f t="shared" ref="X119" si="24">IF(S119="","",IF($V$5="NÃO","",IF(S119=1,400,IF(S119=2,340,IF(S119=3,300,IF(S119=4,280,IF(S119=5,270,IF(S119=6,260,IF(S119=7,250,IF(S119=8,240,IF(S119=9,200,IF(S119=10,200,IF(S119=11,200,IF(S119=12,200,IF(S119=13,200,IF(S119=14,200,IF(S119=15,200,IF(S119=16,200,IF(S119&gt;16,"","")))))))))))))))))))</f>
        <v/>
      </c>
    </row>
    <row r="120" spans="2:24" ht="18" customHeight="1">
      <c r="B120" s="70"/>
      <c r="C120" s="61"/>
      <c r="D120" s="60"/>
      <c r="E120" s="58"/>
      <c r="F120" s="58"/>
      <c r="G120" s="59"/>
      <c r="H120" s="60"/>
      <c r="I120" s="75"/>
      <c r="J120" s="60"/>
      <c r="K120" s="89" t="str">
        <f>IF(K119="","",VLOOKUP(K119,LISTAS!$F$5:$G$204,2,0))</f>
        <v xml:space="preserve">ARBOS S.A </v>
      </c>
      <c r="L120" s="164"/>
      <c r="M120" s="58"/>
      <c r="N120" s="58"/>
      <c r="O120" s="59"/>
      <c r="P120" s="74"/>
      <c r="S120" s="65"/>
      <c r="T120" s="66"/>
      <c r="U120" s="67"/>
      <c r="V120" s="67"/>
      <c r="W120" s="68"/>
      <c r="X120" s="68"/>
    </row>
    <row r="121" spans="2:24" ht="18" customHeight="1">
      <c r="B121" s="70">
        <v>8</v>
      </c>
      <c r="C121" s="88" t="s">
        <v>25</v>
      </c>
      <c r="D121" s="163">
        <v>1</v>
      </c>
      <c r="E121" s="58" t="s">
        <v>10</v>
      </c>
      <c r="F121" s="58" t="str">
        <f>IF(D121&lt;&gt;"",IF(C121="","",C121),"")</f>
        <v>HENRIQUE, JOÃO, LEANDRO</v>
      </c>
      <c r="G121" s="59">
        <f>IF(E121&lt;&gt;"",IF(E123&lt;&gt;"",SMALL(E121:F123,1),""),"")</f>
        <v>0</v>
      </c>
      <c r="H121" s="60"/>
      <c r="I121" s="75"/>
      <c r="J121" s="60"/>
      <c r="K121" s="61"/>
      <c r="L121" s="60"/>
      <c r="M121" s="58"/>
      <c r="N121" s="58"/>
      <c r="O121" s="59"/>
      <c r="P121" s="74"/>
      <c r="S121" s="65"/>
      <c r="T121" s="66"/>
      <c r="U121" s="67"/>
      <c r="V121" s="67" t="str">
        <f>IF(U121="","",VLOOKUP(U121,LISTAS!$F$5:$G$204,2,0))</f>
        <v/>
      </c>
      <c r="W121" s="68" t="str">
        <f t="shared" ref="W121" si="25">IF(S121="","",IF(S121=1,400,IF(S121=2,340,IF(S121=3,300,IF(S121=4,280,IF(S121=5,270,IF(S121=6,260,IF(S121=7,250,IF(S121=8,240,IF(S121=9,200,IF(S121=10,200,IF(S121=11,200,IF(S121=12,200,IF(S121=13,200,IF(S121=14,200,IF(S121=15,200,IF(S121=16,200,IF(S121&gt;16,"",""))))))))))))))))))</f>
        <v/>
      </c>
      <c r="X121" s="68" t="str">
        <f t="shared" ref="X121" si="26">IF(S121="","",IF($V$5="NÃO","",IF(S121=1,400,IF(S121=2,340,IF(S121=3,300,IF(S121=4,280,IF(S121=5,270,IF(S121=6,260,IF(S121=7,250,IF(S121=8,240,IF(S121=9,200,IF(S121=10,200,IF(S121=11,200,IF(S121=12,200,IF(S121=13,200,IF(S121=14,200,IF(S121=15,200,IF(S121=16,200,IF(S121&gt;16,"","")))))))))))))))))))</f>
        <v/>
      </c>
    </row>
    <row r="122" spans="2:24" ht="18" customHeight="1">
      <c r="B122" s="70"/>
      <c r="C122" s="89" t="str">
        <f>IF(C121="","",VLOOKUP(C121,LISTAS!$F$5:$G$204,2,0))</f>
        <v xml:space="preserve">ARBOS S.A </v>
      </c>
      <c r="D122" s="164"/>
      <c r="E122" s="58"/>
      <c r="F122" s="58"/>
      <c r="G122" s="59"/>
      <c r="H122" s="60"/>
      <c r="I122" s="75"/>
      <c r="J122" s="60"/>
      <c r="K122" s="61"/>
      <c r="L122" s="60"/>
      <c r="M122" s="58"/>
      <c r="N122" s="58"/>
      <c r="O122" s="59"/>
      <c r="P122" s="74"/>
      <c r="S122" s="65"/>
      <c r="T122" s="66"/>
      <c r="U122" s="67"/>
      <c r="V122" s="67"/>
      <c r="W122" s="68"/>
      <c r="X122" s="68"/>
    </row>
    <row r="123" spans="2:24" ht="18" customHeight="1">
      <c r="B123" s="70">
        <v>10</v>
      </c>
      <c r="C123" s="88"/>
      <c r="D123" s="163">
        <v>0</v>
      </c>
      <c r="E123" s="71">
        <f>IF(D123&lt;&gt;"",D123,"")</f>
        <v>0</v>
      </c>
      <c r="F123" s="72" t="str">
        <f>IF(D123&lt;&gt;"",IF(C123="","",C123),"")</f>
        <v/>
      </c>
      <c r="G123" s="59" t="str">
        <f>VLOOKUP(G121,E121:F123,2,0)</f>
        <v/>
      </c>
      <c r="H123" s="60"/>
      <c r="I123" s="75"/>
      <c r="J123" s="60"/>
      <c r="K123" s="61"/>
      <c r="L123" s="60"/>
      <c r="M123" s="60"/>
      <c r="N123" s="60"/>
      <c r="O123" s="61"/>
      <c r="P123" s="74"/>
      <c r="S123" s="65"/>
      <c r="T123" s="66"/>
      <c r="U123" s="67"/>
      <c r="V123" s="67" t="str">
        <f>IF(U123="","",VLOOKUP(U123,LISTAS!$F$5:$G$204,2,0))</f>
        <v/>
      </c>
      <c r="W123" s="68" t="str">
        <f t="shared" ref="W123" si="27">IF(S123="","",IF(S123=1,400,IF(S123=2,340,IF(S123=3,300,IF(S123=4,280,IF(S123=5,270,IF(S123=6,260,IF(S123=7,250,IF(S123=8,240,IF(S123=9,200,IF(S123=10,200,IF(S123=11,200,IF(S123=12,200,IF(S123=13,200,IF(S123=14,200,IF(S123=15,200,IF(S123=16,200,IF(S123&gt;16,"",""))))))))))))))))))</f>
        <v/>
      </c>
      <c r="X123" s="68" t="str">
        <f t="shared" ref="X123" si="28">IF(S123="","",IF($V$5="NÃO","",IF(S123=1,400,IF(S123=2,340,IF(S123=3,300,IF(S123=4,280,IF(S123=5,270,IF(S123=6,260,IF(S123=7,250,IF(S123=8,240,IF(S123=9,200,IF(S123=10,200,IF(S123=11,200,IF(S123=12,200,IF(S123=13,200,IF(S123=14,200,IF(S123=15,200,IF(S123=16,200,IF(S123&gt;16,"","")))))))))))))))))))</f>
        <v/>
      </c>
    </row>
    <row r="124" spans="2:24" ht="18" customHeight="1">
      <c r="B124" s="70"/>
      <c r="C124" s="89" t="str">
        <f>IF(C123="","",VLOOKUP(C123,LISTAS!$F$5:$G$204,2,0))</f>
        <v/>
      </c>
      <c r="D124" s="164"/>
      <c r="E124" s="58"/>
      <c r="F124" s="72"/>
      <c r="G124" s="59"/>
      <c r="H124" s="60"/>
      <c r="I124" s="75"/>
      <c r="J124" s="60"/>
      <c r="K124" s="61"/>
      <c r="L124" s="60"/>
      <c r="M124" s="60"/>
      <c r="N124" s="60"/>
      <c r="O124" s="61"/>
      <c r="P124" s="74"/>
      <c r="S124" s="65"/>
      <c r="T124" s="66"/>
      <c r="U124" s="67"/>
      <c r="V124" s="67"/>
      <c r="W124" s="68"/>
      <c r="X124" s="68"/>
    </row>
    <row r="125" spans="2:24" ht="18" customHeight="1">
      <c r="B125" s="70"/>
      <c r="C125" s="61"/>
      <c r="D125" s="60"/>
      <c r="E125" s="60"/>
      <c r="F125" s="73"/>
      <c r="G125" s="88" t="str">
        <f>IF(D121&lt;&gt;"",IF(D123&lt;&gt;"",IF(D121=D123,"",IF(D121&gt;D123,C121,C123)),""),"")</f>
        <v>HENRIQUE, JOÃO, LEANDRO</v>
      </c>
      <c r="H125" s="163">
        <v>1</v>
      </c>
      <c r="I125" s="78">
        <f>IF(H125&lt;&gt;"",H125,"")</f>
        <v>1</v>
      </c>
      <c r="J125" s="58" t="str">
        <f>IF(H125&lt;&gt;"",IF(G125="","",G125),"")</f>
        <v>HENRIQUE, JOÃO, LEANDRO</v>
      </c>
      <c r="K125" s="59">
        <f>IF(I125&lt;&gt;"",IF(I127&lt;&gt;"",SMALL(I125:J127,1),""),"")</f>
        <v>0</v>
      </c>
      <c r="L125" s="60"/>
      <c r="M125" s="60"/>
      <c r="N125" s="60"/>
      <c r="O125" s="61"/>
      <c r="P125" s="74"/>
      <c r="S125" s="65"/>
      <c r="T125" s="66"/>
      <c r="U125" s="67"/>
      <c r="V125" s="67" t="str">
        <f>IF(U125="","",VLOOKUP(U125,LISTAS!$F$5:$G$204,2,0))</f>
        <v/>
      </c>
      <c r="W125" s="68" t="str">
        <f t="shared" ref="W125" si="29">IF(S125="","",IF(S125=1,400,IF(S125=2,340,IF(S125=3,300,IF(S125=4,280,IF(S125=5,270,IF(S125=6,260,IF(S125=7,250,IF(S125=8,240,IF(S125=9,200,IF(S125=10,200,IF(S125=11,200,IF(S125=12,200,IF(S125=13,200,IF(S125=14,200,IF(S125=15,200,IF(S125=16,200,IF(S125&gt;16,"",""))))))))))))))))))</f>
        <v/>
      </c>
      <c r="X125" s="68" t="str">
        <f t="shared" ref="X125" si="30">IF(S125="","",IF($V$5="NÃO","",IF(S125=1,400,IF(S125=2,340,IF(S125=3,300,IF(S125=4,280,IF(S125=5,270,IF(S125=6,260,IF(S125=7,250,IF(S125=8,240,IF(S125=9,200,IF(S125=10,200,IF(S125=11,200,IF(S125=12,200,IF(S125=13,200,IF(S125=14,200,IF(S125=15,200,IF(S125=16,200,IF(S125&gt;16,"","")))))))))))))))))))</f>
        <v/>
      </c>
    </row>
    <row r="126" spans="2:24" ht="18" customHeight="1">
      <c r="B126" s="70"/>
      <c r="C126" s="61"/>
      <c r="D126" s="60"/>
      <c r="E126" s="60"/>
      <c r="F126" s="73"/>
      <c r="G126" s="89" t="str">
        <f>IF(G125="","",VLOOKUP(G125,LISTAS!$F$5:$G$204,2,0))</f>
        <v xml:space="preserve">ARBOS S.A </v>
      </c>
      <c r="H126" s="164"/>
      <c r="I126" s="79"/>
      <c r="J126" s="58"/>
      <c r="K126" s="59"/>
      <c r="L126" s="60"/>
      <c r="M126" s="60"/>
      <c r="N126" s="60"/>
      <c r="O126" s="61"/>
      <c r="P126" s="74"/>
      <c r="S126" s="65"/>
      <c r="T126" s="66"/>
      <c r="U126" s="67"/>
      <c r="V126" s="67"/>
      <c r="W126" s="68"/>
      <c r="X126" s="68"/>
    </row>
    <row r="127" spans="2:24" ht="17.25" customHeight="1">
      <c r="B127" s="70"/>
      <c r="C127" s="61"/>
      <c r="D127" s="60"/>
      <c r="E127" s="75"/>
      <c r="F127" s="76"/>
      <c r="G127" s="88" t="str">
        <f>IF(D129&lt;&gt;"",IF(D131&lt;&gt;"",IF(D129=D131,"",IF(D129&gt;D131,C129,C131)),""),"")</f>
        <v/>
      </c>
      <c r="H127" s="163">
        <v>0</v>
      </c>
      <c r="I127" s="79">
        <f>IF(H127&lt;&gt;"",H127,"")</f>
        <v>0</v>
      </c>
      <c r="J127" s="58" t="str">
        <f>IF(H127&lt;&gt;"",IF(G127="","",G127),"")</f>
        <v/>
      </c>
      <c r="K127" s="59" t="str">
        <f>VLOOKUP(K125,I125:J127,2,0)</f>
        <v/>
      </c>
      <c r="L127" s="60"/>
      <c r="M127" s="60"/>
      <c r="N127" s="60"/>
      <c r="O127" s="61"/>
      <c r="P127" s="74"/>
      <c r="S127" s="65"/>
      <c r="T127" s="66"/>
      <c r="U127" s="67"/>
      <c r="V127" s="67" t="str">
        <f>IF(U127="","",VLOOKUP(U127,LISTAS!$F$5:$G$204,2,0))</f>
        <v/>
      </c>
      <c r="W127" s="68" t="str">
        <f t="shared" ref="W127" si="31">IF(S127="","",IF(S127=1,400,IF(S127=2,340,IF(S127=3,300,IF(S127=4,280,IF(S127=5,270,IF(S127=6,260,IF(S127=7,250,IF(S127=8,240,IF(S127=9,200,IF(S127=10,200,IF(S127=11,200,IF(S127=12,200,IF(S127=13,200,IF(S127=14,200,IF(S127=15,200,IF(S127=16,200,IF(S127&gt;16,"",""))))))))))))))))))</f>
        <v/>
      </c>
      <c r="X127" s="68" t="str">
        <f t="shared" ref="X127" si="32">IF(S127="","",IF($V$5="NÃO","",IF(S127=1,400,IF(S127=2,340,IF(S127=3,300,IF(S127=4,280,IF(S127=5,270,IF(S127=6,260,IF(S127=7,250,IF(S127=8,240,IF(S127=9,200,IF(S127=10,200,IF(S127=11,200,IF(S127=12,200,IF(S127=13,200,IF(S127=14,200,IF(S127=15,200,IF(S127=16,200,IF(S127&gt;16,"","")))))))))))))))))))</f>
        <v/>
      </c>
    </row>
    <row r="128" spans="2:24" ht="17.25" customHeight="1">
      <c r="B128" s="70"/>
      <c r="C128" s="61"/>
      <c r="D128" s="60"/>
      <c r="E128" s="75"/>
      <c r="F128" s="60"/>
      <c r="G128" s="89" t="str">
        <f>IF(G127="","",VLOOKUP(G127,LISTAS!$F$5:$G$204,2,0))</f>
        <v/>
      </c>
      <c r="H128" s="164"/>
      <c r="I128" s="58"/>
      <c r="J128" s="58"/>
      <c r="K128" s="59"/>
      <c r="L128" s="60"/>
      <c r="M128" s="60"/>
      <c r="N128" s="60"/>
      <c r="O128" s="61"/>
      <c r="P128" s="74"/>
      <c r="S128" s="65"/>
      <c r="T128" s="66"/>
      <c r="U128" s="67"/>
      <c r="V128" s="67"/>
      <c r="W128" s="68"/>
      <c r="X128" s="68"/>
    </row>
    <row r="129" spans="2:24" ht="18" customHeight="1">
      <c r="B129" s="70">
        <v>2</v>
      </c>
      <c r="C129" s="88"/>
      <c r="D129" s="163">
        <v>0</v>
      </c>
      <c r="E129" s="78">
        <f>IF(D129&lt;&gt;"",D129,"")</f>
        <v>0</v>
      </c>
      <c r="F129" s="58" t="str">
        <f>IF(D129&lt;&gt;"",IF(C129="","",C129),"")</f>
        <v/>
      </c>
      <c r="G129" s="59">
        <f>IF(E129&lt;&gt;"",IF(E131&lt;&gt;"",SMALL(E129:F131,1),""),"")</f>
        <v>0</v>
      </c>
      <c r="H129" s="58"/>
      <c r="I129" s="58"/>
      <c r="J129" s="58"/>
      <c r="K129" s="59"/>
      <c r="L129" s="60"/>
      <c r="M129" s="60"/>
      <c r="N129" s="60"/>
      <c r="O129" s="61"/>
      <c r="P129" s="74"/>
      <c r="S129" s="65"/>
      <c r="T129" s="66"/>
      <c r="U129" s="67"/>
      <c r="V129" s="67" t="str">
        <f>IF(U129="","",VLOOKUP(U129,LISTAS!$F$5:$G$204,2,0))</f>
        <v/>
      </c>
      <c r="W129" s="68" t="str">
        <f t="shared" ref="W129" si="33">IF(S129="","",IF(S129=1,400,IF(S129=2,340,IF(S129=3,300,IF(S129=4,280,IF(S129=5,270,IF(S129=6,260,IF(S129=7,250,IF(S129=8,240,IF(S129=9,200,IF(S129=10,200,IF(S129=11,200,IF(S129=12,200,IF(S129=13,200,IF(S129=14,200,IF(S129=15,200,IF(S129=16,200,IF(S129&gt;16,"",""))))))))))))))))))</f>
        <v/>
      </c>
      <c r="X129" s="68" t="str">
        <f t="shared" ref="X129" si="34">IF(S129="","",IF($V$5="NÃO","",IF(S129=1,400,IF(S129=2,340,IF(S129=3,300,IF(S129=4,280,IF(S129=5,270,IF(S129=6,260,IF(S129=7,250,IF(S129=8,240,IF(S129=9,200,IF(S129=10,200,IF(S129=11,200,IF(S129=12,200,IF(S129=13,200,IF(S129=14,200,IF(S129=15,200,IF(S129=16,200,IF(S129&gt;16,"","")))))))))))))))))))</f>
        <v/>
      </c>
    </row>
    <row r="130" spans="2:24" ht="18" customHeight="1">
      <c r="B130" s="70"/>
      <c r="C130" s="89" t="str">
        <f>IF(C129="","",VLOOKUP(C129,LISTAS!$F$5:$G$204,2,0))</f>
        <v/>
      </c>
      <c r="D130" s="164"/>
      <c r="E130" s="79"/>
      <c r="F130" s="58"/>
      <c r="G130" s="59"/>
      <c r="H130" s="58"/>
      <c r="I130" s="58"/>
      <c r="J130" s="58"/>
      <c r="K130" s="59"/>
      <c r="L130" s="60"/>
      <c r="M130" s="60"/>
      <c r="N130" s="60"/>
      <c r="O130" s="61"/>
      <c r="P130" s="74"/>
      <c r="S130" s="65"/>
      <c r="T130" s="66"/>
      <c r="U130" s="67"/>
      <c r="V130" s="67"/>
      <c r="W130" s="68"/>
      <c r="X130" s="68"/>
    </row>
    <row r="131" spans="2:24" ht="18" customHeight="1">
      <c r="B131" s="70">
        <v>15</v>
      </c>
      <c r="C131" s="88"/>
      <c r="D131" s="163">
        <v>0</v>
      </c>
      <c r="E131" s="79">
        <f>IF(D131&lt;&gt;"",D131,"")</f>
        <v>0</v>
      </c>
      <c r="F131" s="58" t="str">
        <f>IF(D131&lt;&gt;"",IF(C131="","",C131),"")</f>
        <v/>
      </c>
      <c r="G131" s="59" t="str">
        <f>VLOOKUP(G129,E129:F131,2,0)</f>
        <v/>
      </c>
      <c r="H131" s="58"/>
      <c r="I131" s="58"/>
      <c r="J131" s="58"/>
      <c r="K131" s="59"/>
      <c r="L131" s="60"/>
      <c r="M131" s="60"/>
      <c r="N131" s="60"/>
      <c r="O131" s="61"/>
      <c r="P131" s="74"/>
      <c r="S131" s="65"/>
      <c r="T131" s="66"/>
      <c r="U131" s="67"/>
      <c r="V131" s="67" t="str">
        <f>IF(U131="","",VLOOKUP(U131,LISTAS!$F$5:$G$204,2,0))</f>
        <v/>
      </c>
      <c r="W131" s="68" t="str">
        <f t="shared" ref="W131" si="35">IF(S131="","",IF(S131=1,400,IF(S131=2,340,IF(S131=3,300,IF(S131=4,280,IF(S131=5,270,IF(S131=6,260,IF(S131=7,250,IF(S131=8,240,IF(S131=9,200,IF(S131=10,200,IF(S131=11,200,IF(S131=12,200,IF(S131=13,200,IF(S131=14,200,IF(S131=15,200,IF(S131=16,200,IF(S131&gt;16,"",""))))))))))))))))))</f>
        <v/>
      </c>
      <c r="X131" s="68" t="str">
        <f t="shared" ref="X131" si="36">IF(S131="","",IF($V$5="NÃO","",IF(S131=1,400,IF(S131=2,340,IF(S131=3,300,IF(S131=4,280,IF(S131=5,270,IF(S131=6,260,IF(S131=7,250,IF(S131=8,240,IF(S131=9,200,IF(S131=10,200,IF(S131=11,200,IF(S131=12,200,IF(S131=13,200,IF(S131=14,200,IF(S131=15,200,IF(S131=16,200,IF(S131&gt;16,"","")))))))))))))))))))</f>
        <v/>
      </c>
    </row>
    <row r="132" spans="2:24" ht="18" customHeight="1">
      <c r="B132" s="70"/>
      <c r="C132" s="89" t="str">
        <f>IF(C131="","",VLOOKUP(C131,LISTAS!$F$5:$G$204,2,0))</f>
        <v/>
      </c>
      <c r="D132" s="164"/>
      <c r="E132" s="58"/>
      <c r="F132" s="58"/>
      <c r="G132" s="59"/>
      <c r="H132" s="58"/>
      <c r="I132" s="58"/>
      <c r="J132" s="58"/>
      <c r="K132" s="59"/>
      <c r="L132" s="60"/>
      <c r="M132" s="60"/>
      <c r="N132" s="60"/>
      <c r="O132" s="61"/>
      <c r="P132" s="74"/>
      <c r="S132" s="65"/>
      <c r="T132" s="66"/>
      <c r="U132" s="67"/>
      <c r="V132" s="67"/>
      <c r="W132" s="68"/>
      <c r="X132" s="68"/>
    </row>
    <row r="133" spans="2:24" ht="18" customHeight="1">
      <c r="B133" s="82"/>
      <c r="C133" s="83"/>
      <c r="D133" s="84"/>
      <c r="E133" s="84"/>
      <c r="F133" s="84"/>
      <c r="G133" s="83"/>
      <c r="H133" s="84"/>
      <c r="I133" s="84"/>
      <c r="J133" s="84"/>
      <c r="K133" s="83"/>
      <c r="L133" s="84"/>
      <c r="M133" s="84"/>
      <c r="N133" s="84"/>
      <c r="O133" s="83"/>
      <c r="P133" s="85"/>
      <c r="S133" s="65"/>
      <c r="T133" s="66"/>
      <c r="U133" s="67"/>
      <c r="V133" s="67" t="str">
        <f>IF(U133="","",VLOOKUP(U133,LISTAS!$F$5:$G$204,2,0))</f>
        <v/>
      </c>
      <c r="W133" s="68" t="str">
        <f t="shared" ref="W133" si="37">IF(S133="","",IF(S133=1,400,IF(S133=2,340,IF(S133=3,300,IF(S133=4,280,IF(S133=5,270,IF(S133=6,260,IF(S133=7,250,IF(S133=8,240,IF(S133=9,200,IF(S133=10,200,IF(S133=11,200,IF(S133=12,200,IF(S133=13,200,IF(S133=14,200,IF(S133=15,200,IF(S133=16,200,IF(S133&gt;16,"",""))))))))))))))))))</f>
        <v/>
      </c>
      <c r="X133" s="68" t="str">
        <f t="shared" ref="X133" si="38">IF(S133="","",IF($V$5="NÃO","",IF(S133=1,400,IF(S133=2,340,IF(S133=3,300,IF(S133=4,280,IF(S133=5,270,IF(S133=6,260,IF(S133=7,250,IF(S133=8,240,IF(S133=9,200,IF(S133=10,200,IF(S133=11,200,IF(S133=12,200,IF(S133=13,200,IF(S133=14,200,IF(S133=15,200,IF(S133=16,200,IF(S133&gt;16,"","")))))))))))))))))))</f>
        <v/>
      </c>
    </row>
    <row r="134" spans="2:24" ht="18" customHeight="1">
      <c r="B134" s="90"/>
      <c r="D134" s="19"/>
      <c r="E134" s="19"/>
      <c r="F134" s="19"/>
      <c r="G134" s="41"/>
      <c r="H134" s="19"/>
      <c r="I134" s="19"/>
      <c r="J134" s="19"/>
      <c r="K134" s="41"/>
      <c r="L134" s="19"/>
      <c r="M134" s="19"/>
      <c r="N134" s="19"/>
      <c r="O134" s="41"/>
      <c r="P134" s="19"/>
    </row>
    <row r="135" spans="2:24" ht="18" customHeight="1">
      <c r="B135" s="90"/>
      <c r="D135" s="19"/>
      <c r="E135" s="19"/>
      <c r="F135" s="19"/>
      <c r="G135" s="41"/>
      <c r="H135" s="19"/>
      <c r="I135" s="19"/>
      <c r="J135" s="19"/>
      <c r="K135" s="41"/>
      <c r="L135" s="19"/>
      <c r="M135" s="19"/>
      <c r="N135" s="19"/>
      <c r="O135" s="41"/>
      <c r="P135" s="19"/>
    </row>
    <row r="136" spans="2:24" ht="18" customHeight="1">
      <c r="B136" s="90"/>
      <c r="D136" s="19"/>
      <c r="E136" s="19"/>
      <c r="F136" s="19"/>
      <c r="G136" s="41"/>
      <c r="H136" s="19"/>
      <c r="I136" s="19"/>
      <c r="J136" s="19"/>
      <c r="K136" s="41"/>
      <c r="L136" s="19"/>
      <c r="M136" s="19"/>
      <c r="N136" s="19"/>
      <c r="O136" s="41"/>
      <c r="P136" s="19"/>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S2:X3"/>
    <mergeCell ref="P36:P37"/>
    <mergeCell ref="P38:P39"/>
    <mergeCell ref="P101:P102"/>
    <mergeCell ref="P103:P104"/>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LISTAS!$D$5:$D$6</xm:f>
          </x14:formula1>
          <xm:sqref>V5</xm:sqref>
        </x14:dataValidation>
        <x14:dataValidation type="list" allowBlank="1" showInputMessage="1" showErrorMessage="1" xr:uid="{00000000-0002-0000-01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FF"/>
    <pageSetUpPr fitToPage="1"/>
  </sheetPr>
  <dimension ref="B1:Z185"/>
  <sheetViews>
    <sheetView showGridLines="0" topLeftCell="P1" zoomScale="85" zoomScaleNormal="85" workbookViewId="0">
      <selection activeCell="X72" sqref="X72"/>
    </sheetView>
  </sheetViews>
  <sheetFormatPr defaultColWidth="25.28515625" defaultRowHeight="16.5"/>
  <cols>
    <col min="1" max="1" width="1.42578125" style="17" customWidth="1"/>
    <col min="2" max="2" width="3.140625" style="40" customWidth="1"/>
    <col min="3" max="3" width="38.5703125" style="41" customWidth="1"/>
    <col min="4" max="4" width="7.7109375" style="17" customWidth="1"/>
    <col min="5" max="6" width="3.7109375" style="17" customWidth="1"/>
    <col min="7" max="7" width="38.7109375" style="42" customWidth="1"/>
    <col min="8" max="8" width="7.7109375" style="17" customWidth="1"/>
    <col min="9" max="9" width="3.7109375" style="17" customWidth="1"/>
    <col min="10" max="10" width="3.570312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0"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c r="Q1" s="43"/>
    </row>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57" t="s">
        <v>26</v>
      </c>
      <c r="C5" s="157"/>
      <c r="D5" s="158"/>
      <c r="E5" s="47"/>
      <c r="G5" s="46"/>
      <c r="H5" s="45"/>
      <c r="K5" s="48"/>
      <c r="O5" s="48"/>
      <c r="Q5" s="44"/>
      <c r="R5" s="44"/>
      <c r="S5" s="157" t="s">
        <v>26</v>
      </c>
      <c r="T5" s="157"/>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60" t="s">
        <v>3</v>
      </c>
      <c r="T6" s="161"/>
      <c r="U6" s="161"/>
      <c r="V6" s="161"/>
      <c r="W6" s="161"/>
      <c r="X6" s="162"/>
    </row>
    <row r="7" spans="2:26" ht="28.5" customHeight="1">
      <c r="B7" s="91"/>
      <c r="C7" s="92"/>
      <c r="D7" s="93"/>
      <c r="E7" s="93"/>
      <c r="F7" s="93"/>
      <c r="G7" s="94"/>
      <c r="H7" s="93"/>
      <c r="I7" s="93"/>
      <c r="J7" s="93"/>
      <c r="K7" s="95"/>
      <c r="L7" s="93"/>
      <c r="M7" s="93"/>
      <c r="N7" s="93"/>
      <c r="O7" s="95"/>
      <c r="P7" s="96"/>
      <c r="S7" s="154" t="s">
        <v>4</v>
      </c>
      <c r="T7" s="155"/>
      <c r="U7" s="98" t="s">
        <v>5</v>
      </c>
      <c r="V7" s="98" t="s">
        <v>6</v>
      </c>
      <c r="W7" s="97" t="s">
        <v>7</v>
      </c>
      <c r="X7" s="97" t="s">
        <v>8</v>
      </c>
    </row>
    <row r="8" spans="2:26" ht="18" customHeight="1">
      <c r="B8" s="99">
        <v>1</v>
      </c>
      <c r="C8" s="57" t="s">
        <v>27</v>
      </c>
      <c r="D8" s="151">
        <v>1</v>
      </c>
      <c r="E8" s="100">
        <f>IF(D8&lt;&gt;"",D8,"")</f>
        <v>1</v>
      </c>
      <c r="F8" s="100" t="str">
        <f>IF(D8&lt;&gt;"",IF(C8="","",C8),"")</f>
        <v>RAYANE, ISADORA, BIANCA</v>
      </c>
      <c r="G8" s="101">
        <f>IF(E8&lt;&gt;"",IF(E10&lt;&gt;"",SMALL(E8:F10,1),""),"")</f>
        <v>0</v>
      </c>
      <c r="H8" s="100"/>
      <c r="I8" s="100"/>
      <c r="J8" s="100"/>
      <c r="K8" s="101"/>
      <c r="L8" s="100"/>
      <c r="M8" s="102"/>
      <c r="N8" s="102"/>
      <c r="O8" s="103"/>
      <c r="P8" s="104"/>
      <c r="S8" s="105">
        <f>IF(U8&lt;&gt;"",1,"")</f>
        <v>1</v>
      </c>
      <c r="T8" s="106" t="str">
        <f t="shared" ref="T8:T23" si="0">IF(S8&lt;&gt;"","LUGAR","")</f>
        <v>LUGAR</v>
      </c>
      <c r="U8" s="107" t="str">
        <f>IF(P35&lt;&gt;"",IF(P37&lt;&gt;"",IF(P35=P37,"",IF(P35&gt;P37,O35,O37)),""),"")</f>
        <v>RAYANE, ISADORA, BIANCA</v>
      </c>
      <c r="V8" s="107" t="str">
        <f>IF(U8="","",VLOOKUP(U8,LISTAS!$F$5:$G$204,2,0))</f>
        <v>SÃO JOSÉ - S.A</v>
      </c>
      <c r="W8" s="108">
        <f t="shared" ref="W8:W67" si="1">IF(S8="","",IF(S8=1,400,IF(S8=2,340,IF(S8=3,300,IF(S8=4,280,IF(S8=5,270,IF(S8=6,260,IF(S8=7,250,IF(S8=8,240,IF(S8=9,200,IF(S8=10,200,IF(S8=11,200,IF(S8=12,200,IF(S8=13,200,IF(S8=14,200,IF(S8=15,200,IF(S8=16,200,IF(S8&gt;16,"",""))))))))))))))))))</f>
        <v>400</v>
      </c>
      <c r="X8" s="108">
        <f t="shared" ref="X8:X23" si="2">IF(S8="","",IF($V$5="NÃO","",IF(S8=1,400,IF(S8=2,340,IF(S8=3,300,IF(S8=4,280,IF(S8=5,270,IF(S8=6,260,IF(S8=7,250,IF(S8=8,240,IF(S8=9,200,IF(S8=10,200,IF(S8=11,200,IF(S8=12,200,IF(S8=13,200,IF(S8=14,200,IF(S8=15,200,IF(S8=16,200,IF(S8&gt;16,"","")))))))))))))))))))</f>
        <v>400</v>
      </c>
    </row>
    <row r="9" spans="2:26" ht="18" customHeight="1">
      <c r="B9" s="99"/>
      <c r="C9" s="69" t="str">
        <f>IF(C8="","",VLOOKUP(C8,LISTAS!$F$5:$G$204,2,0))</f>
        <v>SÃO JOSÉ - S.A</v>
      </c>
      <c r="D9" s="152"/>
      <c r="E9" s="100"/>
      <c r="F9" s="100"/>
      <c r="G9" s="101"/>
      <c r="H9" s="100"/>
      <c r="I9" s="100"/>
      <c r="J9" s="100"/>
      <c r="K9" s="101"/>
      <c r="L9" s="100"/>
      <c r="M9" s="102"/>
      <c r="N9" s="102"/>
      <c r="O9" s="103"/>
      <c r="P9" s="104"/>
      <c r="S9" s="105">
        <f>IF(U9&lt;&gt;"",1+COUNTIF(S8,"1"),"")</f>
        <v>2</v>
      </c>
      <c r="T9" s="106" t="str">
        <f t="shared" si="0"/>
        <v>LUGAR</v>
      </c>
      <c r="U9" s="107" t="str">
        <f>IF(P35&lt;&gt;"",IF(P37&lt;&gt;"",IF(P35=P37,"",IF(P35&lt;P37,O35,O37)),""),"")</f>
        <v>LORENA, BARBARA, FERNANDA, MANUELA</v>
      </c>
      <c r="V9" s="107" t="str">
        <f>IF(U9="","",VLOOKUP(U9,LISTAS!$F$5:$G$204,2,0))</f>
        <v>SÃO JOSÉ - S.A</v>
      </c>
      <c r="W9" s="108">
        <f t="shared" si="1"/>
        <v>340</v>
      </c>
      <c r="X9" s="108">
        <f t="shared" si="2"/>
        <v>340</v>
      </c>
    </row>
    <row r="10" spans="2:26" ht="18" customHeight="1">
      <c r="B10" s="109">
        <v>16</v>
      </c>
      <c r="C10" s="57"/>
      <c r="D10" s="151">
        <v>0</v>
      </c>
      <c r="E10" s="110">
        <f>IF(D10&lt;&gt;"",D10,"")</f>
        <v>0</v>
      </c>
      <c r="F10" s="100" t="str">
        <f>IF(D10&lt;&gt;"",IF(C10="","",C10),"")</f>
        <v/>
      </c>
      <c r="G10" s="101" t="str">
        <f>VLOOKUP(G8,E8:F10,2,0)</f>
        <v/>
      </c>
      <c r="H10" s="100"/>
      <c r="I10" s="100"/>
      <c r="J10" s="100"/>
      <c r="K10" s="101"/>
      <c r="L10" s="100"/>
      <c r="M10" s="102"/>
      <c r="N10" s="102"/>
      <c r="O10" s="103"/>
      <c r="P10" s="104"/>
      <c r="S10" s="105" t="str">
        <f>IF(U10&lt;&gt;"",1+COUNTIF(S8:S9,"1")+COUNTIF(S8:S9,"2"),"")</f>
        <v/>
      </c>
      <c r="T10" s="106" t="str">
        <f t="shared" si="0"/>
        <v/>
      </c>
      <c r="U10" s="111" t="str">
        <f>IF(U8&lt;&gt;"",IF(K20=U8,K22,IF(K22=U8,K20,IF(K51=U8,K53,IF(K53=U8,K51)))),"")</f>
        <v/>
      </c>
      <c r="V10" s="107" t="str">
        <f>IF(U10="","",VLOOKUP(U10,LISTAS!$F$5:$G$204,2,0))</f>
        <v/>
      </c>
      <c r="W10" s="108" t="str">
        <f t="shared" si="1"/>
        <v/>
      </c>
      <c r="X10" s="108" t="str">
        <f t="shared" si="2"/>
        <v/>
      </c>
    </row>
    <row r="11" spans="2:26" ht="18" customHeight="1">
      <c r="B11" s="109"/>
      <c r="C11" s="69" t="str">
        <f>IF(C10="","",VLOOKUP(C10,LISTAS!$F$5:$G$204,2,0))</f>
        <v/>
      </c>
      <c r="D11" s="156"/>
      <c r="E11" s="112"/>
      <c r="F11" s="113"/>
      <c r="G11" s="94"/>
      <c r="H11" s="112"/>
      <c r="I11" s="100"/>
      <c r="J11" s="100"/>
      <c r="K11" s="101"/>
      <c r="L11" s="100"/>
      <c r="M11" s="114"/>
      <c r="N11" s="114"/>
      <c r="O11" s="115"/>
      <c r="P11" s="104"/>
      <c r="S11" s="105">
        <f>IF(U11&lt;&gt;"",1+COUNTIF(S8:S10,"1")+COUNTIF(S8:S10,"2")+COUNTIF(S8:S10,"3"),"")</f>
        <v>3</v>
      </c>
      <c r="T11" s="106" t="str">
        <f t="shared" si="0"/>
        <v>LUGAR</v>
      </c>
      <c r="U11" s="111" t="str">
        <f>IF(U9&lt;&gt;"",IF(K20=U9,K22,IF(K22=U9,K20,IF(K51=U9,K53,IF(K53=U9,K51)))),"")</f>
        <v>ANA, BEATRIZ, MANUELA, MARIA</v>
      </c>
      <c r="V11" s="107" t="str">
        <f>IF(U11="","",VLOOKUP(U11,LISTAS!$F$5:$G$204,2,0))</f>
        <v>VILLARE - SCS</v>
      </c>
      <c r="W11" s="108">
        <f t="shared" si="1"/>
        <v>300</v>
      </c>
      <c r="X11" s="108">
        <f t="shared" si="2"/>
        <v>300</v>
      </c>
    </row>
    <row r="12" spans="2:26" ht="18" customHeight="1">
      <c r="B12" s="109"/>
      <c r="C12" s="94"/>
      <c r="D12" s="112"/>
      <c r="E12" s="112"/>
      <c r="F12" s="116"/>
      <c r="G12" s="57" t="str">
        <f>IF(D8&lt;&gt;"",IF(D10&lt;&gt;"",IF(D8=D10,"",IF(D8&gt;D10,C8,C10)),""),"")</f>
        <v>RAYANE, ISADORA, BIANCA</v>
      </c>
      <c r="H12" s="151">
        <v>1</v>
      </c>
      <c r="I12" s="100">
        <f>IF(H12&lt;&gt;"",H12,"")</f>
        <v>1</v>
      </c>
      <c r="J12" s="100" t="str">
        <f>IF(H12&lt;&gt;"",IF(G12="","",G12),"")</f>
        <v>RAYANE, ISADORA, BIANCA</v>
      </c>
      <c r="K12" s="101">
        <f>IF(I12&lt;&gt;"",IF(I14&lt;&gt;"",SMALL(I12:J14,1),""),"")</f>
        <v>0</v>
      </c>
      <c r="L12" s="100"/>
      <c r="M12" s="112"/>
      <c r="N12" s="112"/>
      <c r="O12" s="94"/>
      <c r="P12" s="117"/>
      <c r="S12" s="105" t="str">
        <f>IF(U12&lt;&gt;"",1+COUNTIF(S8:S11,"1")+COUNTIF(S8:S11,"2")+COUNTIF(S8:S11,"3")+COUNTIF(S8:S11,"4"),"")</f>
        <v/>
      </c>
      <c r="T12" s="106" t="str">
        <f t="shared" si="0"/>
        <v/>
      </c>
      <c r="U12" s="111" t="str">
        <f>IF(U8&lt;&gt;"",IF(G12=U8,G14,IF(G14=U8,G12,IF(G27=U8,G29,IF(G29=U8,G27,IF(G43=U8,G45,IF(G45=U8,G43,IF(G59=U8,G61,IF(G61=U8,G59)))))))),"")</f>
        <v/>
      </c>
      <c r="V12" s="107" t="str">
        <f>IF(U12="","",VLOOKUP(U12,LISTAS!$F$5:$G$204,2,0))</f>
        <v/>
      </c>
      <c r="W12" s="108" t="str">
        <f t="shared" si="1"/>
        <v/>
      </c>
      <c r="X12" s="108" t="str">
        <f t="shared" si="2"/>
        <v/>
      </c>
    </row>
    <row r="13" spans="2:26" ht="18" customHeight="1">
      <c r="B13" s="109"/>
      <c r="C13" s="94"/>
      <c r="D13" s="112"/>
      <c r="E13" s="112"/>
      <c r="F13" s="116"/>
      <c r="G13" s="69" t="str">
        <f>IF(G12="","",VLOOKUP(G12,LISTAS!$F$5:$G$204,2,0))</f>
        <v>SÃO JOSÉ - S.A</v>
      </c>
      <c r="H13" s="152"/>
      <c r="I13" s="100"/>
      <c r="J13" s="100"/>
      <c r="K13" s="101"/>
      <c r="L13" s="100"/>
      <c r="M13" s="112"/>
      <c r="N13" s="112"/>
      <c r="O13" s="94"/>
      <c r="P13" s="117"/>
      <c r="S13" s="105" t="str">
        <f>IF(U13&lt;&gt;"",1+COUNTIF(S8:S12,"1")+COUNTIF(S8:S12,"2")+COUNTIF(S8:S12,"3")+COUNTIF(S8:S12,"4")+COUNTIF(S8:S12,"5"),"")</f>
        <v/>
      </c>
      <c r="T13" s="106" t="str">
        <f t="shared" si="0"/>
        <v/>
      </c>
      <c r="U13" s="111" t="str">
        <f>IF(U9&lt;&gt;"",IF(G12=U9,G14,IF(G14=U9,G12,IF(G27=U9,G29,IF(G29=U9,G27,IF(G43=U9,G45,IF(G45=U9,G43,IF(G59=U9,G61,IF(G61=U9,G59)))))))),"")</f>
        <v/>
      </c>
      <c r="V13" s="107" t="str">
        <f>IF(U13="","",VLOOKUP(U13,LISTAS!$F$5:$G$204,2,0))</f>
        <v/>
      </c>
      <c r="W13" s="108" t="str">
        <f t="shared" si="1"/>
        <v/>
      </c>
      <c r="X13" s="108" t="str">
        <f t="shared" si="2"/>
        <v/>
      </c>
    </row>
    <row r="14" spans="2:26" ht="18" customHeight="1">
      <c r="B14" s="109"/>
      <c r="C14" s="94"/>
      <c r="D14" s="112"/>
      <c r="E14" s="118"/>
      <c r="F14" s="119"/>
      <c r="G14" s="57" t="str">
        <f>IF(D16&lt;&gt;"",IF(D18&lt;&gt;"",IF(D16=D18,"",IF(D16&gt;D18,C16,C18)),""),"")</f>
        <v/>
      </c>
      <c r="H14" s="151">
        <v>0</v>
      </c>
      <c r="I14" s="110">
        <f>IF(H14&lt;&gt;"",H14,"")</f>
        <v>0</v>
      </c>
      <c r="J14" s="100" t="str">
        <f>IF(H14&lt;&gt;"",IF(G14="","",G14),"")</f>
        <v/>
      </c>
      <c r="K14" s="101" t="str">
        <f>VLOOKUP(K12,I12:J14,2,0)</f>
        <v/>
      </c>
      <c r="L14" s="100"/>
      <c r="M14" s="112"/>
      <c r="N14" s="112"/>
      <c r="O14" s="94"/>
      <c r="P14" s="117"/>
      <c r="S14" s="105" t="str">
        <f>IF(U14&lt;&gt;"",1+COUNTIF(S8:S13,"1")+COUNTIF(S8:S13,"2")+COUNTIF(S8:S13,"3")+COUNTIF(S8:S13,"4")+COUNTIF(S8:S13,"5")+COUNTIF(S8:S13,"6"),"")</f>
        <v/>
      </c>
      <c r="T14" s="106" t="str">
        <f t="shared" si="0"/>
        <v/>
      </c>
      <c r="U14" s="111" t="str">
        <f>IF(U10&lt;&gt;"",IF(G12=U10,G14,IF(G14=U10,G12,IF(G27=U10,G29,IF(G29=U10,G27,IF(G43=U10,G45,IF(G45=U10,G43,IF(G59=U10,G61,IF(G61=U10,G59)))))))),"")</f>
        <v/>
      </c>
      <c r="V14" s="107" t="str">
        <f>IF(U14="","",VLOOKUP(U14,LISTAS!$F$5:$G$204,2,0))</f>
        <v/>
      </c>
      <c r="W14" s="108" t="str">
        <f t="shared" si="1"/>
        <v/>
      </c>
      <c r="X14" s="108" t="str">
        <f t="shared" si="2"/>
        <v/>
      </c>
    </row>
    <row r="15" spans="2:26" ht="18" customHeight="1">
      <c r="B15" s="109"/>
      <c r="C15" s="94"/>
      <c r="D15" s="112"/>
      <c r="E15" s="118"/>
      <c r="F15" s="112"/>
      <c r="G15" s="69" t="str">
        <f>IF(G14="","",VLOOKUP(G14,LISTAS!$F$5:$G$204,2,0))</f>
        <v/>
      </c>
      <c r="H15" s="152"/>
      <c r="I15" s="120"/>
      <c r="J15" s="100"/>
      <c r="K15" s="101"/>
      <c r="L15" s="100"/>
      <c r="M15" s="112"/>
      <c r="N15" s="112"/>
      <c r="O15" s="94"/>
      <c r="P15" s="117"/>
      <c r="S15" s="105" t="str">
        <f>IF(U15&lt;&gt;"",1+COUNTIF(S8:S14,"1")+COUNTIF(S8:S14,"2")+COUNTIF(S8:S14,"3")+COUNTIF(S8:S14,"4")+COUNTIF(S8:S14,"5")+COUNTIF(S8:S14,"6")+COUNTIF(S8:S14,"7"),"")</f>
        <v/>
      </c>
      <c r="T15" s="106" t="str">
        <f t="shared" si="0"/>
        <v/>
      </c>
      <c r="U15" s="111" t="str">
        <f>IF(U11&lt;&gt;"",IF(G12=U11,G14,IF(G14=U11,G12,IF(G27=U11,G29,IF(G29=U11,G27,IF(G43=U11,G45,IF(G45=U11,G43,IF(G59=U11,G61,IF(G61=U11,G59)))))))),"")</f>
        <v/>
      </c>
      <c r="V15" s="107" t="str">
        <f>IF(U15="","",VLOOKUP(U15,LISTAS!$F$5:$G$204,2,0))</f>
        <v/>
      </c>
      <c r="W15" s="108" t="str">
        <f t="shared" si="1"/>
        <v/>
      </c>
      <c r="X15" s="108" t="str">
        <f t="shared" si="2"/>
        <v/>
      </c>
    </row>
    <row r="16" spans="2:26" ht="18" customHeight="1">
      <c r="B16" s="109">
        <v>7</v>
      </c>
      <c r="C16" s="57"/>
      <c r="D16" s="151">
        <v>0</v>
      </c>
      <c r="E16" s="121">
        <f>IF(D16&lt;&gt;"",D16,"")</f>
        <v>0</v>
      </c>
      <c r="F16" s="100" t="str">
        <f>IF(D16&lt;&gt;"",IF(C16="","",C16),"")</f>
        <v/>
      </c>
      <c r="G16" s="101">
        <f>IF(E16&lt;&gt;"",IF(E18&lt;&gt;"",SMALL(E16:F18,1),""),"")</f>
        <v>0</v>
      </c>
      <c r="H16" s="112"/>
      <c r="I16" s="118"/>
      <c r="J16" s="112"/>
      <c r="K16" s="94"/>
      <c r="L16" s="112"/>
      <c r="M16" s="112"/>
      <c r="N16" s="112"/>
      <c r="O16" s="94"/>
      <c r="P16" s="117"/>
      <c r="S16" s="105" t="str">
        <f>IF(U16&lt;&gt;"",1+COUNTIF(S8:S15,"1")+COUNTIF(S8:S15,"2")+COUNTIF(S8:S15,"3")+COUNTIF(S8:S15,"4")+COUNTIF(S8:S15,"5")+COUNTIF(S8:S15,"6")+COUNTIF(S8:S15,"7")+COUNTIF(S8:S15,"8"),"")</f>
        <v/>
      </c>
      <c r="T16" s="106" t="str">
        <f t="shared" si="0"/>
        <v/>
      </c>
      <c r="U16" s="111" t="str">
        <f>IF(U8&lt;&gt;"",IF(C8=U8,G10,IF(C10=U8,G10,IF(C16=U8,G18,IF(C18=U8,G18,IF(C23=U8,G25,IF(C25=U8,G25,IF(C31=U8,G33,IF(C33=U8,G33,IF(C39=U8,G41,IF(C41=U8,G41,IF(C47=U8,G49,IF(C49=U8,G49,IF(C55=U8,G57,IF(C57=U8,G57,IF(C63=U8,G65,IF(C65=U8,G65)))))))))))))))),"")</f>
        <v/>
      </c>
      <c r="V16" s="107" t="str">
        <f>IF(U16="","",VLOOKUP(U16,LISTAS!$F$5:$G$204,2,0))</f>
        <v/>
      </c>
      <c r="W16" s="108" t="str">
        <f t="shared" si="1"/>
        <v/>
      </c>
      <c r="X16" s="108" t="str">
        <f t="shared" si="2"/>
        <v/>
      </c>
    </row>
    <row r="17" spans="2:24" ht="18" customHeight="1">
      <c r="B17" s="109"/>
      <c r="C17" s="69" t="str">
        <f>IF(C16="","",VLOOKUP(C16,LISTAS!$F$5:$G$204,2,0))</f>
        <v/>
      </c>
      <c r="D17" s="152"/>
      <c r="E17" s="122"/>
      <c r="F17" s="100"/>
      <c r="G17" s="101"/>
      <c r="H17" s="112"/>
      <c r="I17" s="118"/>
      <c r="J17" s="112"/>
      <c r="K17" s="94"/>
      <c r="L17" s="112"/>
      <c r="M17" s="112"/>
      <c r="N17" s="112"/>
      <c r="O17" s="94"/>
      <c r="P17" s="117"/>
      <c r="S17" s="105" t="str">
        <f>IF(U17&lt;&gt;"",1+COUNTIF(S8:S16,"1")+COUNTIF(S8:S16,"2")+COUNTIF(S8:S16,"3")+COUNTIF(S8:S16,"4")+COUNTIF(S8:S16,"5")+COUNTIF(S8:S16,"6")+COUNTIF(S8:S16,"7")+COUNTIF(S8:S16,"8")+COUNTIF(S8:S16,"9"),"")</f>
        <v/>
      </c>
      <c r="T17" s="106" t="str">
        <f t="shared" si="0"/>
        <v/>
      </c>
      <c r="U17" s="111" t="str">
        <f>IF(U9&lt;&gt;"",IF(C8=U9,G10,IF(C10=U9,G10,IF(C16=U9,G18,IF(C18=U9,G18,IF(C23=U9,G25,IF(C25=U9,G25,IF(C31=U9,G33,IF(C33=U9,G33,IF(C39=U9,G41,IF(C41=U9,G41,IF(C47=U9,G49,IF(C49=U9,G49,IF(C55=U9,G57,IF(C57=U9,G57,IF(C63=U9,G65,IF(C65=U9,G65)))))))))))))))),"")</f>
        <v/>
      </c>
      <c r="V17" s="107" t="str">
        <f>IF(U17="","",VLOOKUP(U17,LISTAS!$F$5:$G$204,2,0))</f>
        <v/>
      </c>
      <c r="W17" s="108" t="str">
        <f t="shared" si="1"/>
        <v/>
      </c>
      <c r="X17" s="108" t="str">
        <f t="shared" si="2"/>
        <v/>
      </c>
    </row>
    <row r="18" spans="2:24" ht="18" customHeight="1">
      <c r="B18" s="109">
        <v>9</v>
      </c>
      <c r="C18" s="57"/>
      <c r="D18" s="151">
        <v>0</v>
      </c>
      <c r="E18" s="122">
        <f>IF(D18&lt;&gt;"",D18,"")</f>
        <v>0</v>
      </c>
      <c r="F18" s="100" t="str">
        <f>IF(D18&lt;&gt;"",IF(C18="","",C18),"")</f>
        <v/>
      </c>
      <c r="G18" s="101" t="str">
        <f>VLOOKUP(G16,E16:F18,2,0)</f>
        <v/>
      </c>
      <c r="H18" s="112"/>
      <c r="I18" s="118"/>
      <c r="J18" s="112"/>
      <c r="K18" s="94"/>
      <c r="L18" s="112"/>
      <c r="M18" s="112"/>
      <c r="N18" s="112"/>
      <c r="O18" s="94"/>
      <c r="P18" s="117"/>
      <c r="S18" s="105" t="str">
        <f>IF(U18&lt;&gt;"",1+COUNTIF(S8:S17,"1")+COUNTIF(S8:S17,"2")+COUNTIF(S8:S17,"3")+COUNTIF(S8:S17,"4")+COUNTIF(S8:S17,"5")+COUNTIF(S8:S17,"6")+COUNTIF(S8:S17,"7")+COUNTIF(S8:S17,"8")+COUNTIF(S8:S17,"9")+COUNTIF(S8:S17,"10"),"")</f>
        <v/>
      </c>
      <c r="T18" s="106" t="str">
        <f t="shared" si="0"/>
        <v/>
      </c>
      <c r="U18" s="111" t="str">
        <f>IF(U10&lt;&gt;"",IF(C8=U10,G10,IF(C10=U10,G10,IF(C16=U10,G18,IF(C18=U10,G18,IF(C23=U10,G25,IF(C25=U10,G25,IF(C31=U10,G33,IF(C33=U10,G33,IF(C39=U10,G41,IF(C41=U10,G41,IF(C47=U10,G49,IF(C49=U10,G49,IF(C55=U10,G57,IF(C57=U10,G57,IF(C63=U10,G65,IF(C65=U10,G65)))))))))))))))),"")</f>
        <v/>
      </c>
      <c r="V18" s="107" t="str">
        <f>IF(U18="","",VLOOKUP(U18,LISTAS!$F$5:$G$204,2,0))</f>
        <v/>
      </c>
      <c r="W18" s="108" t="str">
        <f t="shared" si="1"/>
        <v/>
      </c>
      <c r="X18" s="108" t="str">
        <f t="shared" si="2"/>
        <v/>
      </c>
    </row>
    <row r="19" spans="2:24" ht="18" customHeight="1">
      <c r="B19" s="109"/>
      <c r="C19" s="69" t="str">
        <f>IF(C18="","",VLOOKUP(C18,LISTAS!$F$5:$G$204,2,0))</f>
        <v/>
      </c>
      <c r="D19" s="152"/>
      <c r="E19" s="100"/>
      <c r="F19" s="100"/>
      <c r="G19" s="101"/>
      <c r="H19" s="112"/>
      <c r="I19" s="118"/>
      <c r="J19" s="112"/>
      <c r="K19" s="94"/>
      <c r="L19" s="112"/>
      <c r="M19" s="112"/>
      <c r="N19" s="112"/>
      <c r="O19" s="94"/>
      <c r="P19" s="117"/>
      <c r="S19" s="105" t="str">
        <f>IF(U19&lt;&gt;"",1+COUNTIF(S8:S18,"1")+COUNTIF(S8:S18,"2")+COUNTIF(S8:S18,"3")+COUNTIF(S8:S18,"4")+COUNTIF(S8:S18,"5")+COUNTIF(S8:S18,"6")+COUNTIF(S8:S18,"7")+COUNTIF(S8:S18,"8")+COUNTIF(S8:S18,"9")+COUNTIF(S8:S18,"10")+COUNTIF(S8:S18,"11"),"")</f>
        <v/>
      </c>
      <c r="T19" s="106" t="str">
        <f t="shared" si="0"/>
        <v/>
      </c>
      <c r="U19" s="111" t="str">
        <f>IF(U11&lt;&gt;"",IF(C8=U11,G10,IF(C10=U11,G10,IF(C16=U11,G18,IF(C18=U11,G18,IF(C23=U11,G25,IF(C25=U11,G25,IF(C31=U11,G33,IF(C33=U11,G33,IF(C39=U11,G41,IF(C41=U11,G41,IF(C47=U11,G49,IF(C49=U11,G49,IF(C55=U11,G57,IF(C57=U11,G57,IF(C63=U11,G65,IF(C65=U11,G65)))))))))))))))),"")</f>
        <v/>
      </c>
      <c r="V19" s="107" t="str">
        <f>IF(U19="","",VLOOKUP(U19,LISTAS!$F$5:$G$204,2,0))</f>
        <v/>
      </c>
      <c r="W19" s="108" t="str">
        <f t="shared" si="1"/>
        <v/>
      </c>
      <c r="X19" s="108" t="str">
        <f t="shared" si="2"/>
        <v/>
      </c>
    </row>
    <row r="20" spans="2:24" ht="18" customHeight="1">
      <c r="B20" s="109"/>
      <c r="C20" s="94"/>
      <c r="D20" s="112"/>
      <c r="E20" s="112"/>
      <c r="F20" s="100"/>
      <c r="G20" s="94"/>
      <c r="H20" s="112"/>
      <c r="I20" s="118"/>
      <c r="J20" s="112"/>
      <c r="K20" s="57" t="str">
        <f>IF(H12&lt;&gt;"",IF(H14&lt;&gt;"",IF(H12=H14,"",IF(H12&gt;H14,G12,G14)),""),"")</f>
        <v>RAYANE, ISADORA, BIANCA</v>
      </c>
      <c r="L20" s="151">
        <v>1</v>
      </c>
      <c r="M20" s="100">
        <f>IF(L20&lt;&gt;"",L20,"")</f>
        <v>1</v>
      </c>
      <c r="N20" s="100" t="str">
        <f>IF(L20&lt;&gt;"",IF(K20="","",K20),"")</f>
        <v>RAYANE, ISADORA, BIANCA</v>
      </c>
      <c r="O20" s="101">
        <f>IF(M20&lt;&gt;"",IF(M22&lt;&gt;"",SMALL(M20:N22,1),""),"")</f>
        <v>0</v>
      </c>
      <c r="P20" s="123"/>
      <c r="S20" s="105" t="str">
        <f>IF(U20&lt;&gt;"",1+COUNTIF(S8:S19,"1")+COUNTIF(S8:S19,"2")+COUNTIF(S8:S19,"3")+COUNTIF(S8:S19,"4")+COUNTIF(S8:S19,"5")+COUNTIF(S8:S19,"6")+COUNTIF(S8:S19,"7")+COUNTIF(S8:S19,"8")+COUNTIF(S8:S19,"9")+COUNTIF(S8:S19,"10")+COUNTIF(S8:S19,"11")+COUNTIF(S8:S19,"12"),"")</f>
        <v/>
      </c>
      <c r="T20" s="106" t="str">
        <f t="shared" si="0"/>
        <v/>
      </c>
      <c r="U20" s="111" t="str">
        <f>IF(U12&lt;&gt;"",IF(C8=U12,G10,IF(C10=U12,G10,IF(C16=U12,G18,IF(C18=U12,G18,IF(C23=U12,G25,IF(C25=U12,G25,IF(C31=U12,G33,IF(C33=U12,G33,IF(C39=U12,G41,IF(C41=U12,G41,IF(C47=U12,G49,IF(C49=U12,G49,IF(C55=U12,G57,IF(C57=U12,G57,IF(C63=U12,G65,IF(C65=U12,G65)))))))))))))))),"")</f>
        <v/>
      </c>
      <c r="V20" s="107" t="str">
        <f>IF(U20="","",VLOOKUP(U20,LISTAS!$F$5:$G$204,2,0))</f>
        <v/>
      </c>
      <c r="W20" s="108" t="str">
        <f t="shared" si="1"/>
        <v/>
      </c>
      <c r="X20" s="108" t="str">
        <f t="shared" si="2"/>
        <v/>
      </c>
    </row>
    <row r="21" spans="2:24" ht="18" customHeight="1">
      <c r="B21" s="109"/>
      <c r="C21" s="94"/>
      <c r="D21" s="112"/>
      <c r="E21" s="112"/>
      <c r="F21" s="100"/>
      <c r="G21" s="94"/>
      <c r="H21" s="112"/>
      <c r="I21" s="118"/>
      <c r="J21" s="112"/>
      <c r="K21" s="69" t="str">
        <f>IF(K20="","",VLOOKUP(K20,LISTAS!$F$5:$G$204,2,0))</f>
        <v>SÃO JOSÉ - S.A</v>
      </c>
      <c r="L21" s="152"/>
      <c r="M21" s="100"/>
      <c r="N21" s="100"/>
      <c r="O21" s="101"/>
      <c r="P21" s="123"/>
      <c r="S21" s="105" t="str">
        <f>IF(U21&lt;&gt;"",1+COUNTIF(S8:S20,"1")+COUNTIF(S8:S20,"2")+COUNTIF(S8:S20,"3")+COUNTIF(S8:S20,"4")+COUNTIF(S8:S20,"5")+COUNTIF(S8:S20,"6")+COUNTIF(S8:S20,"7")+COUNTIF(S8:S20,"8")+COUNTIF(S8:S20,"9")+COUNTIF(S8:S20,"10")+COUNTIF(S8:S20,"11")+COUNTIF(S8:S20,"12")+COUNTIF(S8:S20,"13"),"")</f>
        <v/>
      </c>
      <c r="T21" s="106" t="str">
        <f t="shared" si="0"/>
        <v/>
      </c>
      <c r="U21" s="111" t="str">
        <f>IF(U13&lt;&gt;"",IF(C8=U13,G10,IF(C10=U13,G10,IF(C16=U13,G18,IF(C18=U13,G18,IF(C23=U13,G25,IF(C25=U13,G25,IF(C31=U13,G33,IF(C33=U13,G33,IF(C39=U13,G41,IF(C41=U13,G41,IF(C47=U13,G49,IF(C49=U13,G49,IF(C55=U13,G57,IF(C57=U13,G57,IF(C63=U13,G65,IF(C65=U13,G65)))))))))))))))),"")</f>
        <v/>
      </c>
      <c r="V21" s="107" t="str">
        <f>IF(U21="","",VLOOKUP(U21,LISTAS!$F$5:$G$204,2,0))</f>
        <v/>
      </c>
      <c r="W21" s="108" t="str">
        <f t="shared" si="1"/>
        <v/>
      </c>
      <c r="X21" s="108" t="str">
        <f t="shared" si="2"/>
        <v/>
      </c>
    </row>
    <row r="22" spans="2:24" ht="18" customHeight="1">
      <c r="B22" s="109"/>
      <c r="C22" s="94"/>
      <c r="D22" s="112"/>
      <c r="E22" s="112"/>
      <c r="F22" s="112"/>
      <c r="G22" s="94"/>
      <c r="H22" s="112"/>
      <c r="I22" s="118"/>
      <c r="J22" s="119"/>
      <c r="K22" s="57" t="str">
        <f>IF(H27&lt;&gt;"",IF(H29&lt;&gt;"",IF(H27=H29,"",IF(H27&gt;H29,G27,G29)),""),"")</f>
        <v/>
      </c>
      <c r="L22" s="151">
        <v>0</v>
      </c>
      <c r="M22" s="110">
        <f>IF(L22&lt;&gt;"",L22,"")</f>
        <v>0</v>
      </c>
      <c r="N22" s="100" t="str">
        <f>IF(L22&lt;&gt;"",IF(K22="","",K22),"")</f>
        <v/>
      </c>
      <c r="O22" s="101" t="str">
        <f>VLOOKUP(O20,M20:N22,2,0)</f>
        <v/>
      </c>
      <c r="P22" s="123"/>
      <c r="S22" s="105" t="str">
        <f>IF(U22&lt;&gt;"",1+COUNTIF(S8:S21,"1")+COUNTIF(S8:S21,"2")+COUNTIF(S8:S21,"3")+COUNTIF(S8:S21,"4")+COUNTIF(S8:S21,"5")+COUNTIF(S8:S21,"6")+COUNTIF(S8:S21,"7")+COUNTIF(S8:S21,"8")+COUNTIF(S8:S21,"9")+COUNTIF(S8:S21,"10")+COUNTIF(S8:S21,"11")+COUNTIF(S8:S21,"12")+COUNTIF(S8:S21,"13")+COUNTIF(S8:S21,"14"),"")</f>
        <v/>
      </c>
      <c r="T22" s="106" t="str">
        <f t="shared" si="0"/>
        <v/>
      </c>
      <c r="U22" s="111" t="str">
        <f>IF(U14&lt;&gt;"",IF(C8=U14,G10,IF(C10=U14,G10,IF(C16=U14,G18,IF(C18=U14,G18,IF(C23=U14,G25,IF(C25=U14,G25,IF(C31=U14,G33,IF(C33=U14,G33,IF(C39=U14,G41,IF(C41=U14,G41,IF(C47=U14,G49,IF(C49=U14,G49,IF(C55=U14,G57,IF(C57=U14,G57,IF(C63=U14,G65,IF(C65=U14,G65)))))))))))))))),"")</f>
        <v/>
      </c>
      <c r="V22" s="107" t="str">
        <f>IF(U22="","",VLOOKUP(U22,LISTAS!$F$5:$G$204,2,0))</f>
        <v/>
      </c>
      <c r="W22" s="108" t="str">
        <f t="shared" si="1"/>
        <v/>
      </c>
      <c r="X22" s="108" t="str">
        <f t="shared" si="2"/>
        <v/>
      </c>
    </row>
    <row r="23" spans="2:24" ht="18" customHeight="1">
      <c r="B23" s="109">
        <v>6</v>
      </c>
      <c r="C23" s="57"/>
      <c r="D23" s="151">
        <v>0</v>
      </c>
      <c r="E23" s="100">
        <f>IF(D23&lt;&gt;"",D23,"")</f>
        <v>0</v>
      </c>
      <c r="F23" s="100" t="str">
        <f>IF(D23&lt;&gt;"",IF(C23="","",C23),"")</f>
        <v/>
      </c>
      <c r="G23" s="101">
        <f>IF(E23&lt;&gt;"",IF(E25&lt;&gt;"",SMALL(E23:F25,1),""),"")</f>
        <v>0</v>
      </c>
      <c r="H23" s="112"/>
      <c r="I23" s="118"/>
      <c r="J23" s="112"/>
      <c r="K23" s="69" t="str">
        <f>IF(K22="","",VLOOKUP(K22,LISTAS!$F$5:$G$204,2,0))</f>
        <v/>
      </c>
      <c r="L23" s="152"/>
      <c r="M23" s="120"/>
      <c r="N23" s="100"/>
      <c r="O23" s="101"/>
      <c r="P23" s="123"/>
      <c r="S23" s="105" t="str">
        <f>IF(U23&lt;&gt;"",1+COUNTIF(S8:S22,"1")+COUNTIF(S8:S22,"2")+COUNTIF(S8:S22,"3")+COUNTIF(S8:S22,"4")+COUNTIF(S8:S22,"5")+COUNTIF(S8:S22,"6")+COUNTIF(S8:S22,"7")+COUNTIF(S8:S22,"8")+COUNTIF(S8:S22,"9")+COUNTIF(S8:S22,"10")+COUNTIF(S8:S22,"11")+COUNTIF(S8:S22,"12")+COUNTIF(S8:S22,"13")+COUNTIF(S8:S22,"14")+COUNTIF(S8:S22,"15"),"")</f>
        <v/>
      </c>
      <c r="T23" s="106" t="str">
        <f t="shared" si="0"/>
        <v/>
      </c>
      <c r="U23" s="111" t="str">
        <f>IF(U15&lt;&gt;"",IF(C8=U15,G10,IF(C10=U15,G10,IF(C16=U15,G18,IF(C18=U15,G18,IF(C23=U15,G25,IF(C25=U15,G25,IF(C31=U15,G33,IF(C33=U15,G33,IF(C39=U15,G41,IF(C41=U15,G41,IF(C47=U15,G49,IF(C49=U15,G49,IF(C55=U15,G57,IF(C57=U15,G57,IF(C63=U15,G65,IF(C65=U15,G65)))))))))))))))),"")</f>
        <v/>
      </c>
      <c r="V23" s="107" t="str">
        <f>IF(U23="","",VLOOKUP(U23,LISTAS!$F$5:$G$204,2,0))</f>
        <v/>
      </c>
      <c r="W23" s="108" t="str">
        <f t="shared" si="1"/>
        <v/>
      </c>
      <c r="X23" s="108" t="str">
        <f t="shared" si="2"/>
        <v/>
      </c>
    </row>
    <row r="24" spans="2:24" ht="18" customHeight="1">
      <c r="B24" s="109"/>
      <c r="C24" s="69" t="str">
        <f>IF(C23="","",VLOOKUP(C23,LISTAS!$F$5:$G$204,2,0))</f>
        <v/>
      </c>
      <c r="D24" s="152"/>
      <c r="E24" s="100"/>
      <c r="F24" s="100"/>
      <c r="G24" s="101"/>
      <c r="H24" s="112"/>
      <c r="I24" s="118"/>
      <c r="J24" s="112"/>
      <c r="K24" s="94"/>
      <c r="L24" s="112"/>
      <c r="M24" s="120"/>
      <c r="N24" s="100"/>
      <c r="O24" s="101"/>
      <c r="P24" s="123"/>
      <c r="S24" s="105"/>
      <c r="T24" s="106"/>
      <c r="U24" s="111"/>
      <c r="V24" s="107"/>
      <c r="W24" s="108"/>
      <c r="X24" s="108"/>
    </row>
    <row r="25" spans="2:24" ht="18" customHeight="1">
      <c r="B25" s="109">
        <v>11</v>
      </c>
      <c r="C25" s="57"/>
      <c r="D25" s="151">
        <v>0</v>
      </c>
      <c r="E25" s="110">
        <f>IF(D25&lt;&gt;"",D25,"")</f>
        <v>0</v>
      </c>
      <c r="F25" s="100" t="str">
        <f>IF(D25&lt;&gt;"",IF(C25="","",C25),"")</f>
        <v/>
      </c>
      <c r="G25" s="101" t="str">
        <f>VLOOKUP(G23,E23:F25,2,0)</f>
        <v/>
      </c>
      <c r="H25" s="112"/>
      <c r="I25" s="118"/>
      <c r="J25" s="112"/>
      <c r="K25" s="94"/>
      <c r="L25" s="112"/>
      <c r="M25" s="118"/>
      <c r="N25" s="112"/>
      <c r="O25" s="94"/>
      <c r="P25" s="117"/>
      <c r="S25" s="105"/>
      <c r="T25" s="106"/>
      <c r="U25" s="111"/>
      <c r="V25" s="107"/>
      <c r="W25" s="108"/>
      <c r="X25" s="108"/>
    </row>
    <row r="26" spans="2:24" ht="18" customHeight="1">
      <c r="B26" s="109"/>
      <c r="C26" s="69" t="str">
        <f>IF(C25="","",VLOOKUP(C25,LISTAS!$F$5:$G$204,2,0))</f>
        <v/>
      </c>
      <c r="D26" s="152"/>
      <c r="E26" s="112"/>
      <c r="F26" s="113"/>
      <c r="G26" s="94"/>
      <c r="H26" s="112"/>
      <c r="I26" s="118"/>
      <c r="J26" s="112"/>
      <c r="K26" s="94"/>
      <c r="L26" s="112"/>
      <c r="M26" s="118"/>
      <c r="N26" s="112"/>
      <c r="O26" s="94"/>
      <c r="P26" s="117"/>
      <c r="S26" s="105"/>
      <c r="T26" s="106"/>
      <c r="U26" s="111"/>
      <c r="V26" s="107"/>
      <c r="W26" s="108"/>
      <c r="X26" s="108"/>
    </row>
    <row r="27" spans="2:24" ht="18" customHeight="1">
      <c r="B27" s="109"/>
      <c r="C27" s="94"/>
      <c r="D27" s="112"/>
      <c r="E27" s="112"/>
      <c r="F27" s="116"/>
      <c r="G27" s="57" t="str">
        <f>IF(D23&lt;&gt;"",IF(D25&lt;&gt;"",IF(D23=D25,"",IF(D23&gt;D25,C23,C25)),""),"")</f>
        <v/>
      </c>
      <c r="H27" s="151">
        <v>0</v>
      </c>
      <c r="I27" s="121">
        <f>IF(H27&lt;&gt;"",H27,"")</f>
        <v>0</v>
      </c>
      <c r="J27" s="100" t="str">
        <f>IF(H27&lt;&gt;"",IF(G27="","",G27),"")</f>
        <v/>
      </c>
      <c r="K27" s="101">
        <f>IF(I27&lt;&gt;"",IF(I29&lt;&gt;"",SMALL(I27:J29,1),""),"")</f>
        <v>0</v>
      </c>
      <c r="L27" s="112"/>
      <c r="M27" s="118"/>
      <c r="N27" s="112"/>
      <c r="O27" s="94"/>
      <c r="P27" s="117"/>
      <c r="S27" s="105"/>
      <c r="T27" s="106"/>
      <c r="U27" s="111"/>
      <c r="V27" s="107"/>
      <c r="W27" s="108"/>
      <c r="X27" s="108"/>
    </row>
    <row r="28" spans="2:24" ht="18" customHeight="1">
      <c r="B28" s="109"/>
      <c r="C28" s="94"/>
      <c r="D28" s="112"/>
      <c r="E28" s="112"/>
      <c r="F28" s="116"/>
      <c r="G28" s="69" t="str">
        <f>IF(G27="","",VLOOKUP(G27,LISTAS!$F$5:$G$204,2,0))</f>
        <v/>
      </c>
      <c r="H28" s="152"/>
      <c r="I28" s="122"/>
      <c r="J28" s="100"/>
      <c r="K28" s="101"/>
      <c r="L28" s="112"/>
      <c r="M28" s="118"/>
      <c r="N28" s="112"/>
      <c r="O28" s="94"/>
      <c r="P28" s="117"/>
      <c r="S28" s="105"/>
      <c r="T28" s="106"/>
      <c r="U28" s="111"/>
      <c r="V28" s="107"/>
      <c r="W28" s="108"/>
      <c r="X28" s="108"/>
    </row>
    <row r="29" spans="2:24" ht="18" customHeight="1">
      <c r="B29" s="109"/>
      <c r="C29" s="94"/>
      <c r="D29" s="112"/>
      <c r="E29" s="118"/>
      <c r="F29" s="119"/>
      <c r="G29" s="57" t="str">
        <f>IF(D31&lt;&gt;"",IF(D33&lt;&gt;"",IF(D31=D33,"",IF(D31&gt;D33,C31,C33)),""),"")</f>
        <v/>
      </c>
      <c r="H29" s="151">
        <v>0</v>
      </c>
      <c r="I29" s="122">
        <f>IF(H29&lt;&gt;"",H29,"")</f>
        <v>0</v>
      </c>
      <c r="J29" s="100" t="str">
        <f>IF(H29&lt;&gt;"",IF(G29="","",G29),"")</f>
        <v/>
      </c>
      <c r="K29" s="101" t="str">
        <f>VLOOKUP(K27,I27:J29,2,0)</f>
        <v/>
      </c>
      <c r="L29" s="112"/>
      <c r="M29" s="118"/>
      <c r="N29" s="112"/>
      <c r="O29" s="94"/>
      <c r="P29" s="117"/>
      <c r="S29" s="105"/>
      <c r="T29" s="106"/>
      <c r="U29" s="111"/>
      <c r="V29" s="107"/>
      <c r="W29" s="108"/>
      <c r="X29" s="108"/>
    </row>
    <row r="30" spans="2:24" ht="18" customHeight="1">
      <c r="B30" s="109"/>
      <c r="C30" s="94"/>
      <c r="D30" s="112"/>
      <c r="E30" s="118"/>
      <c r="F30" s="112"/>
      <c r="G30" s="69" t="str">
        <f>IF(G29="","",VLOOKUP(G29,LISTAS!$F$5:$G$204,2,0))</f>
        <v/>
      </c>
      <c r="H30" s="152"/>
      <c r="I30" s="100"/>
      <c r="J30" s="100"/>
      <c r="K30" s="101"/>
      <c r="L30" s="112"/>
      <c r="M30" s="118"/>
      <c r="N30" s="112"/>
      <c r="O30" s="94"/>
      <c r="P30" s="117"/>
      <c r="S30" s="105"/>
      <c r="T30" s="106"/>
      <c r="U30" s="111"/>
      <c r="V30" s="107"/>
      <c r="W30" s="108"/>
      <c r="X30" s="108"/>
    </row>
    <row r="31" spans="2:24" ht="18" customHeight="1">
      <c r="B31" s="109">
        <v>4</v>
      </c>
      <c r="C31" s="57"/>
      <c r="D31" s="151">
        <v>0</v>
      </c>
      <c r="E31" s="121">
        <f>IF(D31&lt;&gt;"",D31,"")</f>
        <v>0</v>
      </c>
      <c r="F31" s="100" t="str">
        <f>IF(D31&lt;&gt;"",IF(C31="","",C31),"")</f>
        <v/>
      </c>
      <c r="G31" s="101">
        <f>IF(E31&lt;&gt;"",IF(E33&lt;&gt;"",SMALL(E31:F33,1),""),"")</f>
        <v>0</v>
      </c>
      <c r="H31" s="112"/>
      <c r="I31" s="100"/>
      <c r="J31" s="100"/>
      <c r="K31" s="101"/>
      <c r="L31" s="112"/>
      <c r="M31" s="118"/>
      <c r="N31" s="112"/>
      <c r="O31" s="94"/>
      <c r="P31" s="117"/>
      <c r="R31" s="40"/>
      <c r="S31" s="105"/>
      <c r="T31" s="106"/>
      <c r="U31" s="111"/>
      <c r="V31" s="107"/>
      <c r="W31" s="108"/>
      <c r="X31" s="108"/>
    </row>
    <row r="32" spans="2:24" ht="18" customHeight="1">
      <c r="B32" s="109"/>
      <c r="C32" s="69" t="str">
        <f>IF(C31="","",VLOOKUP(C31,LISTAS!$F$5:$G$204,2,0))</f>
        <v/>
      </c>
      <c r="D32" s="152"/>
      <c r="E32" s="122"/>
      <c r="F32" s="100"/>
      <c r="G32" s="101"/>
      <c r="H32" s="112"/>
      <c r="I32" s="112"/>
      <c r="J32" s="112"/>
      <c r="K32" s="94"/>
      <c r="L32" s="112"/>
      <c r="M32" s="118"/>
      <c r="N32" s="112"/>
      <c r="O32" s="94"/>
      <c r="P32" s="117"/>
      <c r="R32" s="40"/>
      <c r="S32" s="105"/>
      <c r="T32" s="106"/>
      <c r="U32" s="111"/>
      <c r="V32" s="107"/>
      <c r="W32" s="108"/>
      <c r="X32" s="108"/>
    </row>
    <row r="33" spans="2:24" ht="18" customHeight="1">
      <c r="B33" s="109">
        <v>13</v>
      </c>
      <c r="C33" s="57"/>
      <c r="D33" s="151">
        <v>0</v>
      </c>
      <c r="E33" s="122">
        <f>IF(D33&lt;&gt;"",D33,"")</f>
        <v>0</v>
      </c>
      <c r="F33" s="100" t="str">
        <f>IF(D33&lt;&gt;"",IF(C33="","",C33),"")</f>
        <v/>
      </c>
      <c r="G33" s="101" t="str">
        <f>VLOOKUP(G31,E31:F33,2,0)</f>
        <v/>
      </c>
      <c r="H33" s="112"/>
      <c r="I33" s="112"/>
      <c r="J33" s="112"/>
      <c r="K33" s="94"/>
      <c r="L33" s="112"/>
      <c r="M33" s="118"/>
      <c r="N33" s="112"/>
      <c r="O33" s="94"/>
      <c r="P33" s="117"/>
      <c r="R33" s="40"/>
      <c r="S33" s="105"/>
      <c r="T33" s="106"/>
      <c r="U33" s="111"/>
      <c r="V33" s="107"/>
      <c r="W33" s="108"/>
      <c r="X33" s="108"/>
    </row>
    <row r="34" spans="2:24" ht="18" customHeight="1">
      <c r="B34" s="109"/>
      <c r="C34" s="69" t="str">
        <f>IF(C33="","",VLOOKUP(C33,LISTAS!$F$5:$G$204,2,0))</f>
        <v/>
      </c>
      <c r="D34" s="152"/>
      <c r="E34" s="100"/>
      <c r="F34" s="100"/>
      <c r="G34" s="101"/>
      <c r="H34" s="112"/>
      <c r="I34" s="112"/>
      <c r="J34" s="112"/>
      <c r="K34" s="94"/>
      <c r="L34" s="112"/>
      <c r="M34" s="118"/>
      <c r="N34" s="112"/>
      <c r="O34" s="94"/>
      <c r="P34" s="112"/>
      <c r="R34" s="40"/>
      <c r="S34" s="105"/>
      <c r="T34" s="106"/>
      <c r="U34" s="111"/>
      <c r="V34" s="107"/>
      <c r="W34" s="108"/>
      <c r="X34" s="108"/>
    </row>
    <row r="35" spans="2:24" ht="18" customHeight="1">
      <c r="B35" s="109"/>
      <c r="C35" s="94"/>
      <c r="D35" s="112"/>
      <c r="E35" s="100"/>
      <c r="F35" s="100"/>
      <c r="G35" s="101"/>
      <c r="H35" s="112"/>
      <c r="I35" s="112"/>
      <c r="J35" s="112"/>
      <c r="K35" s="94"/>
      <c r="L35" s="112"/>
      <c r="M35" s="118"/>
      <c r="N35" s="112"/>
      <c r="O35" s="57" t="str">
        <f>IF(L20&lt;&gt;"",IF(L22&lt;&gt;"",IF(L20=L22,"",IF(L20&gt;L22,K20,K22)),""),"")</f>
        <v>RAYANE, ISADORA, BIANCA</v>
      </c>
      <c r="P35" s="151">
        <v>1</v>
      </c>
      <c r="Q35" s="43"/>
      <c r="S35" s="105"/>
      <c r="T35" s="106"/>
      <c r="U35" s="107"/>
      <c r="V35" s="107" t="str">
        <f>IF(U35="","",VLOOKUP(U35,LISTAS!$F$5:$G$204,2,0))</f>
        <v/>
      </c>
      <c r="W35" s="108" t="str">
        <f t="shared" ref="W35:W37" si="3">IF(S35="","",IF(S35=1,400,IF(S35=2,340,IF(S35=3,300,IF(S35=4,280,IF(S35=5,270,IF(S35=6,260,IF(S35=7,250,IF(S35=8,240,IF(S35=9,200,IF(S35=10,200,IF(S35=11,200,IF(S35=12,200,IF(S35=13,200,IF(S35=14,200,IF(S35=15,200,IF(S35=16,200,IF(S35&gt;16,"",""))))))))))))))))))</f>
        <v/>
      </c>
      <c r="X35" s="108" t="str">
        <f t="shared" ref="X35:X37" si="4">IF(S35="","",IF($V$5="NÃO","",IF(S35=1,400,IF(S35=2,340,IF(S35=3,300,IF(S35=4,280,IF(S35=5,270,IF(S35=6,260,IF(S35=7,250,IF(S35=8,240,IF(S35=9,200,IF(S35=10,200,IF(S35=11,200,IF(S35=12,200,IF(S35=13,200,IF(S35=14,200,IF(S35=15,200,IF(S35=16,200,IF(S35&gt;16,"","")))))))))))))))))))</f>
        <v/>
      </c>
    </row>
    <row r="36" spans="2:24" ht="18" customHeight="1">
      <c r="B36" s="109"/>
      <c r="C36" s="94"/>
      <c r="D36" s="112"/>
      <c r="E36" s="100"/>
      <c r="F36" s="100"/>
      <c r="G36" s="101"/>
      <c r="H36" s="112"/>
      <c r="I36" s="112"/>
      <c r="J36" s="112"/>
      <c r="K36" s="94"/>
      <c r="L36" s="112"/>
      <c r="M36" s="118"/>
      <c r="N36" s="112"/>
      <c r="O36" s="69" t="str">
        <f>IF(O35="","",VLOOKUP(O35,LISTAS!$F$5:$G$204,2,0))</f>
        <v>SÃO JOSÉ - S.A</v>
      </c>
      <c r="P36" s="152"/>
      <c r="Q36" s="43"/>
      <c r="S36" s="105"/>
      <c r="T36" s="106"/>
      <c r="U36" s="107"/>
      <c r="V36" s="107"/>
      <c r="W36" s="108"/>
      <c r="X36" s="108"/>
    </row>
    <row r="37" spans="2:24" ht="18" customHeight="1">
      <c r="B37" s="109"/>
      <c r="C37" s="94"/>
      <c r="D37" s="112"/>
      <c r="E37" s="100"/>
      <c r="F37" s="100"/>
      <c r="G37" s="101"/>
      <c r="H37" s="112"/>
      <c r="I37" s="112"/>
      <c r="J37" s="112"/>
      <c r="K37" s="94"/>
      <c r="L37" s="112"/>
      <c r="M37" s="118"/>
      <c r="N37" s="119"/>
      <c r="O37" s="57" t="str">
        <f>IF(L51&lt;&gt;"",IF(L53&lt;&gt;"",IF(L51=L53,"",IF(L51&gt;L53,K51,K53)),""),"")</f>
        <v>LORENA, BARBARA, FERNANDA, MANUELA</v>
      </c>
      <c r="P37" s="151">
        <v>0</v>
      </c>
      <c r="Q37" s="43"/>
      <c r="S37" s="105"/>
      <c r="T37" s="106"/>
      <c r="U37" s="107"/>
      <c r="V37" s="107" t="str">
        <f>IF(U37="","",VLOOKUP(U37,LISTAS!$F$5:$G$204,2,0))</f>
        <v/>
      </c>
      <c r="W37" s="108" t="str">
        <f t="shared" si="3"/>
        <v/>
      </c>
      <c r="X37" s="108" t="str">
        <f t="shared" si="4"/>
        <v/>
      </c>
    </row>
    <row r="38" spans="2:24" ht="18" customHeight="1">
      <c r="B38" s="109"/>
      <c r="C38" s="94"/>
      <c r="D38" s="112"/>
      <c r="E38" s="100"/>
      <c r="F38" s="100"/>
      <c r="G38" s="101"/>
      <c r="H38" s="112"/>
      <c r="I38" s="112"/>
      <c r="J38" s="112"/>
      <c r="K38" s="94"/>
      <c r="L38" s="112"/>
      <c r="M38" s="118"/>
      <c r="N38" s="112"/>
      <c r="O38" s="69" t="str">
        <f>IF(O37="","",VLOOKUP(O37,LISTAS!$F$5:$G$204,2,0))</f>
        <v>SÃO JOSÉ - S.A</v>
      </c>
      <c r="P38" s="152"/>
      <c r="Q38" s="43"/>
      <c r="S38" s="105"/>
      <c r="T38" s="106"/>
      <c r="U38" s="107"/>
      <c r="V38" s="107"/>
      <c r="W38" s="108"/>
      <c r="X38" s="108"/>
    </row>
    <row r="39" spans="2:24" ht="18" customHeight="1">
      <c r="B39" s="109">
        <v>3</v>
      </c>
      <c r="C39" s="57"/>
      <c r="D39" s="151">
        <v>0</v>
      </c>
      <c r="E39" s="100">
        <f>IF(D39&lt;&gt;"",D39,"")</f>
        <v>0</v>
      </c>
      <c r="F39" s="100" t="str">
        <f>IF(D39&lt;&gt;"",IF(C39="","",C39),"")</f>
        <v/>
      </c>
      <c r="G39" s="101">
        <f>IF(E39&lt;&gt;"",IF(E41&lt;&gt;"",SMALL(E39:F41,1),""),"")</f>
        <v>0</v>
      </c>
      <c r="H39" s="100"/>
      <c r="I39" s="100"/>
      <c r="J39" s="100"/>
      <c r="K39" s="101"/>
      <c r="L39" s="112"/>
      <c r="M39" s="118"/>
      <c r="N39" s="112"/>
      <c r="O39" s="94"/>
      <c r="P39" s="117"/>
      <c r="Q39" s="43"/>
      <c r="S39" s="105"/>
      <c r="T39" s="106"/>
      <c r="U39" s="107"/>
      <c r="V39" s="107" t="str">
        <f>IF(U39="","",VLOOKUP(U39,LISTAS!$F$5:$G$204,2,0))</f>
        <v/>
      </c>
      <c r="W39" s="108" t="str">
        <f t="shared" si="1"/>
        <v/>
      </c>
      <c r="X39" s="108" t="str">
        <f t="shared" ref="X39:X67" si="5">IF(S39="","",IF($V$5="NÃO","",IF(S39=1,400,IF(S39=2,340,IF(S39=3,300,IF(S39=4,280,IF(S39=5,270,IF(S39=6,260,IF(S39=7,250,IF(S39=8,240,IF(S39=9,200,IF(S39=10,200,IF(S39=11,200,IF(S39=12,200,IF(S39=13,200,IF(S39=14,200,IF(S39=15,200,IF(S39=16,200,IF(S39&gt;16,"","")))))))))))))))))))</f>
        <v/>
      </c>
    </row>
    <row r="40" spans="2:24" ht="18" customHeight="1">
      <c r="B40" s="109"/>
      <c r="C40" s="69" t="str">
        <f>IF(C39="","",VLOOKUP(C39,LISTAS!$F$5:$G$204,2,0))</f>
        <v/>
      </c>
      <c r="D40" s="152"/>
      <c r="E40" s="100"/>
      <c r="F40" s="100"/>
      <c r="G40" s="101"/>
      <c r="H40" s="100"/>
      <c r="I40" s="100"/>
      <c r="J40" s="100"/>
      <c r="K40" s="101"/>
      <c r="L40" s="112"/>
      <c r="M40" s="118"/>
      <c r="N40" s="112"/>
      <c r="O40" s="94"/>
      <c r="P40" s="117"/>
      <c r="Q40" s="43"/>
      <c r="S40" s="105"/>
      <c r="T40" s="106"/>
      <c r="U40" s="107"/>
      <c r="V40" s="107"/>
      <c r="W40" s="108"/>
      <c r="X40" s="108"/>
    </row>
    <row r="41" spans="2:24" ht="18" customHeight="1">
      <c r="B41" s="109">
        <v>14</v>
      </c>
      <c r="C41" s="57"/>
      <c r="D41" s="151">
        <v>0</v>
      </c>
      <c r="E41" s="110">
        <f>IF(D41&lt;&gt;"",D41,"")</f>
        <v>0</v>
      </c>
      <c r="F41" s="100" t="str">
        <f>IF(D41&lt;&gt;"",IF(C41="","",C41),"")</f>
        <v/>
      </c>
      <c r="G41" s="101" t="str">
        <f>VLOOKUP(G39,E39:F41,2,0)</f>
        <v/>
      </c>
      <c r="H41" s="100"/>
      <c r="I41" s="100"/>
      <c r="J41" s="100"/>
      <c r="K41" s="101"/>
      <c r="L41" s="112"/>
      <c r="M41" s="118"/>
      <c r="N41" s="112"/>
      <c r="O41" s="94"/>
      <c r="P41" s="117"/>
      <c r="Q41" s="43"/>
      <c r="S41" s="105"/>
      <c r="T41" s="106"/>
      <c r="U41" s="107"/>
      <c r="V41" s="107" t="str">
        <f>IF(U41="","",VLOOKUP(U41,LISTAS!$F$5:$G$204,2,0))</f>
        <v/>
      </c>
      <c r="W41" s="108" t="str">
        <f t="shared" si="1"/>
        <v/>
      </c>
      <c r="X41" s="108" t="str">
        <f t="shared" si="5"/>
        <v/>
      </c>
    </row>
    <row r="42" spans="2:24" ht="18" customHeight="1">
      <c r="B42" s="109"/>
      <c r="C42" s="69" t="str">
        <f>IF(C41="","",VLOOKUP(C41,LISTAS!$F$5:$G$204,2,0))</f>
        <v/>
      </c>
      <c r="D42" s="152"/>
      <c r="E42" s="100"/>
      <c r="F42" s="124"/>
      <c r="G42" s="101"/>
      <c r="H42" s="100"/>
      <c r="I42" s="100"/>
      <c r="J42" s="100"/>
      <c r="K42" s="101"/>
      <c r="L42" s="112"/>
      <c r="M42" s="118"/>
      <c r="N42" s="112"/>
      <c r="O42" s="94"/>
      <c r="P42" s="117"/>
      <c r="Q42" s="43"/>
      <c r="S42" s="105"/>
      <c r="T42" s="106"/>
      <c r="U42" s="107"/>
      <c r="V42" s="107"/>
      <c r="W42" s="108"/>
      <c r="X42" s="108"/>
    </row>
    <row r="43" spans="2:24" ht="18" customHeight="1">
      <c r="B43" s="109"/>
      <c r="C43" s="94"/>
      <c r="D43" s="112"/>
      <c r="E43" s="112"/>
      <c r="F43" s="116"/>
      <c r="G43" s="57" t="str">
        <f>IF(D39&lt;&gt;"",IF(D41&lt;&gt;"",IF(D39=D41,"",IF(D39&gt;D41,C39,C41)),""),"")</f>
        <v/>
      </c>
      <c r="H43" s="151">
        <v>0</v>
      </c>
      <c r="I43" s="100">
        <f>IF(H43&lt;&gt;"",H43,"")</f>
        <v>0</v>
      </c>
      <c r="J43" s="100" t="str">
        <f>IF(H43&lt;&gt;"",IF(G43="","",G43),"")</f>
        <v/>
      </c>
      <c r="K43" s="101">
        <f>IF(I43&lt;&gt;"",IF(I45&lt;&gt;"",SMALL(I43:J45,1),""),"")</f>
        <v>0</v>
      </c>
      <c r="L43" s="100"/>
      <c r="M43" s="118"/>
      <c r="N43" s="112"/>
      <c r="O43" s="94"/>
      <c r="P43" s="117"/>
      <c r="R43" s="40"/>
      <c r="S43" s="105"/>
      <c r="T43" s="106"/>
      <c r="U43" s="107"/>
      <c r="V43" s="107" t="str">
        <f>IF(U43="","",VLOOKUP(U43,LISTAS!$F$5:$G$204,2,0))</f>
        <v/>
      </c>
      <c r="W43" s="108" t="str">
        <f t="shared" si="1"/>
        <v/>
      </c>
      <c r="X43" s="108" t="str">
        <f t="shared" si="5"/>
        <v/>
      </c>
    </row>
    <row r="44" spans="2:24" ht="18" customHeight="1">
      <c r="B44" s="109"/>
      <c r="C44" s="94"/>
      <c r="D44" s="112"/>
      <c r="E44" s="112"/>
      <c r="F44" s="116"/>
      <c r="G44" s="69" t="str">
        <f>IF(G43="","",VLOOKUP(G43,LISTAS!$F$5:$G$204,2,0))</f>
        <v/>
      </c>
      <c r="H44" s="152"/>
      <c r="I44" s="100"/>
      <c r="J44" s="100"/>
      <c r="K44" s="101"/>
      <c r="L44" s="100"/>
      <c r="M44" s="118"/>
      <c r="N44" s="112"/>
      <c r="O44" s="94"/>
      <c r="P44" s="117"/>
      <c r="R44" s="40"/>
      <c r="S44" s="105"/>
      <c r="T44" s="106"/>
      <c r="U44" s="107"/>
      <c r="V44" s="107"/>
      <c r="W44" s="108"/>
      <c r="X44" s="108"/>
    </row>
    <row r="45" spans="2:24" ht="18" customHeight="1">
      <c r="B45" s="109"/>
      <c r="C45" s="94"/>
      <c r="D45" s="112"/>
      <c r="E45" s="118"/>
      <c r="F45" s="119"/>
      <c r="G45" s="57" t="str">
        <f>IF(D47&lt;&gt;"",IF(D49&lt;&gt;"",IF(D47=D49,"",IF(D47&gt;D49,C47,C49)),""),"")</f>
        <v>LORENA, BARBARA, FERNANDA, MANUELA</v>
      </c>
      <c r="H45" s="151">
        <v>1</v>
      </c>
      <c r="I45" s="110">
        <f>IF(H45&lt;&gt;"",H45,"")</f>
        <v>1</v>
      </c>
      <c r="J45" s="100" t="str">
        <f>IF(H45&lt;&gt;"",IF(G45="","",G45),"")</f>
        <v>LORENA, BARBARA, FERNANDA, MANUELA</v>
      </c>
      <c r="K45" s="101" t="str">
        <f>VLOOKUP(K43,I43:J45,2,0)</f>
        <v/>
      </c>
      <c r="L45" s="100"/>
      <c r="M45" s="118"/>
      <c r="N45" s="112"/>
      <c r="O45" s="94"/>
      <c r="P45" s="117"/>
      <c r="S45" s="105"/>
      <c r="T45" s="106"/>
      <c r="U45" s="107"/>
      <c r="V45" s="107" t="str">
        <f>IF(U45="","",VLOOKUP(U45,LISTAS!$F$5:$G$204,2,0))</f>
        <v/>
      </c>
      <c r="W45" s="108" t="str">
        <f t="shared" si="1"/>
        <v/>
      </c>
      <c r="X45" s="108" t="str">
        <f t="shared" si="5"/>
        <v/>
      </c>
    </row>
    <row r="46" spans="2:24" ht="18" customHeight="1">
      <c r="B46" s="109"/>
      <c r="C46" s="94"/>
      <c r="D46" s="112"/>
      <c r="E46" s="118"/>
      <c r="F46" s="112"/>
      <c r="G46" s="69" t="str">
        <f>IF(G45="","",VLOOKUP(G45,LISTAS!$F$5:$G$204,2,0))</f>
        <v>SÃO JOSÉ - S.A</v>
      </c>
      <c r="H46" s="152"/>
      <c r="I46" s="120"/>
      <c r="J46" s="100"/>
      <c r="K46" s="101"/>
      <c r="L46" s="100"/>
      <c r="M46" s="118"/>
      <c r="N46" s="112"/>
      <c r="O46" s="94"/>
      <c r="P46" s="117"/>
      <c r="S46" s="105"/>
      <c r="T46" s="106"/>
      <c r="U46" s="107"/>
      <c r="V46" s="107"/>
      <c r="W46" s="108"/>
      <c r="X46" s="108"/>
    </row>
    <row r="47" spans="2:24" ht="18" customHeight="1">
      <c r="B47" s="109">
        <v>5</v>
      </c>
      <c r="C47" s="57" t="s">
        <v>28</v>
      </c>
      <c r="D47" s="151">
        <v>1</v>
      </c>
      <c r="E47" s="121">
        <f>IF(D47&lt;&gt;"",D47,"")</f>
        <v>1</v>
      </c>
      <c r="F47" s="100" t="str">
        <f>IF(D47&lt;&gt;"",IF(C47="","",C47),"")</f>
        <v>LORENA, BARBARA, FERNANDA, MANUELA</v>
      </c>
      <c r="G47" s="101">
        <f>IF(E47&lt;&gt;"",IF(E49&lt;&gt;"",SMALL(E47:F49,1),""),"")</f>
        <v>0</v>
      </c>
      <c r="H47" s="112"/>
      <c r="I47" s="118"/>
      <c r="J47" s="112"/>
      <c r="K47" s="94"/>
      <c r="L47" s="112"/>
      <c r="M47" s="118"/>
      <c r="N47" s="112"/>
      <c r="O47" s="94"/>
      <c r="P47" s="117"/>
      <c r="S47" s="105"/>
      <c r="T47" s="106"/>
      <c r="U47" s="107"/>
      <c r="V47" s="107" t="str">
        <f>IF(U47="","",VLOOKUP(U47,LISTAS!$F$5:$G$204,2,0))</f>
        <v/>
      </c>
      <c r="W47" s="108" t="str">
        <f t="shared" si="1"/>
        <v/>
      </c>
      <c r="X47" s="108" t="str">
        <f t="shared" si="5"/>
        <v/>
      </c>
    </row>
    <row r="48" spans="2:24" ht="18" customHeight="1">
      <c r="B48" s="109"/>
      <c r="C48" s="69" t="str">
        <f>IF(C47="","",VLOOKUP(C47,LISTAS!$F$5:$G$204,2,0))</f>
        <v>SÃO JOSÉ - S.A</v>
      </c>
      <c r="D48" s="152"/>
      <c r="E48" s="122"/>
      <c r="F48" s="100"/>
      <c r="G48" s="101"/>
      <c r="H48" s="112"/>
      <c r="I48" s="118"/>
      <c r="J48" s="112"/>
      <c r="K48" s="94"/>
      <c r="L48" s="112"/>
      <c r="M48" s="118"/>
      <c r="N48" s="112"/>
      <c r="O48" s="94"/>
      <c r="P48" s="117"/>
      <c r="S48" s="105"/>
      <c r="T48" s="106"/>
      <c r="U48" s="107"/>
      <c r="V48" s="107"/>
      <c r="W48" s="108"/>
      <c r="X48" s="108"/>
    </row>
    <row r="49" spans="2:24" ht="18" customHeight="1">
      <c r="B49" s="109">
        <v>12</v>
      </c>
      <c r="C49" s="57"/>
      <c r="D49" s="151">
        <v>0</v>
      </c>
      <c r="E49" s="122">
        <f>IF(D49&lt;&gt;"",D49,"")</f>
        <v>0</v>
      </c>
      <c r="F49" s="100" t="str">
        <f>IF(D49&lt;&gt;"",IF(C49="","",C49),"")</f>
        <v/>
      </c>
      <c r="G49" s="101" t="str">
        <f>VLOOKUP(G47,E47:F49,2,0)</f>
        <v/>
      </c>
      <c r="H49" s="112"/>
      <c r="I49" s="118"/>
      <c r="J49" s="112"/>
      <c r="K49" s="94"/>
      <c r="L49" s="112"/>
      <c r="M49" s="118"/>
      <c r="N49" s="112"/>
      <c r="O49" s="94"/>
      <c r="P49" s="117"/>
      <c r="S49" s="105"/>
      <c r="T49" s="106"/>
      <c r="U49" s="107"/>
      <c r="V49" s="107" t="str">
        <f>IF(U49="","",VLOOKUP(U49,LISTAS!$F$5:$G$204,2,0))</f>
        <v/>
      </c>
      <c r="W49" s="108" t="str">
        <f t="shared" si="1"/>
        <v/>
      </c>
      <c r="X49" s="108" t="str">
        <f t="shared" si="5"/>
        <v/>
      </c>
    </row>
    <row r="50" spans="2:24" ht="18" customHeight="1">
      <c r="B50" s="109"/>
      <c r="C50" s="69" t="str">
        <f>IF(C49="","",VLOOKUP(C49,LISTAS!$F$5:$G$204,2,0))</f>
        <v/>
      </c>
      <c r="D50" s="152"/>
      <c r="E50" s="100"/>
      <c r="F50" s="100"/>
      <c r="G50" s="101"/>
      <c r="H50" s="112"/>
      <c r="I50" s="118"/>
      <c r="J50" s="112"/>
      <c r="K50" s="94"/>
      <c r="L50" s="112"/>
      <c r="M50" s="118"/>
      <c r="N50" s="112"/>
      <c r="O50" s="94"/>
      <c r="P50" s="117"/>
      <c r="S50" s="105"/>
      <c r="T50" s="106"/>
      <c r="U50" s="107"/>
      <c r="V50" s="107"/>
      <c r="W50" s="108"/>
      <c r="X50" s="108"/>
    </row>
    <row r="51" spans="2:24" ht="18" customHeight="1">
      <c r="B51" s="109"/>
      <c r="C51" s="94"/>
      <c r="D51" s="112"/>
      <c r="E51" s="112"/>
      <c r="F51" s="112"/>
      <c r="G51" s="94"/>
      <c r="H51" s="112"/>
      <c r="I51" s="118"/>
      <c r="J51" s="112"/>
      <c r="K51" s="57" t="str">
        <f>IF(H43&lt;&gt;"",IF(H45&lt;&gt;"",IF(H43=H45,"",IF(H43&gt;H45,G43,G45)),""),"")</f>
        <v>LORENA, BARBARA, FERNANDA, MANUELA</v>
      </c>
      <c r="L51" s="151">
        <v>1</v>
      </c>
      <c r="M51" s="121">
        <f>IF(L51&lt;&gt;"",L51,"")</f>
        <v>1</v>
      </c>
      <c r="N51" s="100" t="str">
        <f>IF(L51&lt;&gt;"",IF(K51="","",K51),"")</f>
        <v>LORENA, BARBARA, FERNANDA, MANUELA</v>
      </c>
      <c r="O51" s="101">
        <f>IF(M51&lt;&gt;"",IF(M53&lt;&gt;"",SMALL(M51:N53,1),""),"")</f>
        <v>0</v>
      </c>
      <c r="P51" s="117"/>
      <c r="S51" s="105"/>
      <c r="T51" s="106"/>
      <c r="U51" s="107"/>
      <c r="V51" s="107" t="str">
        <f>IF(U51="","",VLOOKUP(U51,LISTAS!$F$5:$G$204,2,0))</f>
        <v/>
      </c>
      <c r="W51" s="108" t="str">
        <f t="shared" si="1"/>
        <v/>
      </c>
      <c r="X51" s="108" t="str">
        <f t="shared" si="5"/>
        <v/>
      </c>
    </row>
    <row r="52" spans="2:24" ht="18" customHeight="1">
      <c r="B52" s="109"/>
      <c r="C52" s="94"/>
      <c r="D52" s="112"/>
      <c r="E52" s="112"/>
      <c r="F52" s="112"/>
      <c r="G52" s="94"/>
      <c r="H52" s="112"/>
      <c r="I52" s="118"/>
      <c r="J52" s="112"/>
      <c r="K52" s="69" t="str">
        <f>IF(K51="","",VLOOKUP(K51,LISTAS!$F$5:$G$204,2,0))</f>
        <v>SÃO JOSÉ - S.A</v>
      </c>
      <c r="L52" s="152"/>
      <c r="M52" s="122"/>
      <c r="N52" s="100"/>
      <c r="O52" s="101"/>
      <c r="P52" s="117"/>
      <c r="S52" s="105"/>
      <c r="T52" s="106"/>
      <c r="U52" s="107"/>
      <c r="V52" s="107"/>
      <c r="W52" s="108"/>
      <c r="X52" s="108"/>
    </row>
    <row r="53" spans="2:24" ht="18" customHeight="1">
      <c r="B53" s="109"/>
      <c r="C53" s="94"/>
      <c r="D53" s="112"/>
      <c r="E53" s="112"/>
      <c r="F53" s="112"/>
      <c r="G53" s="94"/>
      <c r="H53" s="112"/>
      <c r="I53" s="118"/>
      <c r="J53" s="119"/>
      <c r="K53" s="57" t="str">
        <f>IF(H59&lt;&gt;"",IF(H61&lt;&gt;"",IF(H59=H61,"",IF(H59&gt;H61,G59,G61)),""),"")</f>
        <v>ANA, BEATRIZ, MANUELA, MARIA</v>
      </c>
      <c r="L53" s="151">
        <v>0</v>
      </c>
      <c r="M53" s="122">
        <f>IF(L53&lt;&gt;"",L53,"")</f>
        <v>0</v>
      </c>
      <c r="N53" s="100" t="str">
        <f>IF(L53&lt;&gt;"",IF(K53="","",K53),"")</f>
        <v>ANA, BEATRIZ, MANUELA, MARIA</v>
      </c>
      <c r="O53" s="101" t="str">
        <f>VLOOKUP(O51,M51:N53,2,0)</f>
        <v>ANA, BEATRIZ, MANUELA, MARIA</v>
      </c>
      <c r="P53" s="117"/>
      <c r="S53" s="105"/>
      <c r="T53" s="106"/>
      <c r="U53" s="107"/>
      <c r="V53" s="107" t="str">
        <f>IF(U53="","",VLOOKUP(U53,LISTAS!$F$5:$G$204,2,0))</f>
        <v/>
      </c>
      <c r="W53" s="108" t="str">
        <f t="shared" si="1"/>
        <v/>
      </c>
      <c r="X53" s="108" t="str">
        <f t="shared" si="5"/>
        <v/>
      </c>
    </row>
    <row r="54" spans="2:24" ht="18" customHeight="1">
      <c r="B54" s="109"/>
      <c r="C54" s="94"/>
      <c r="D54" s="112"/>
      <c r="E54" s="112"/>
      <c r="F54" s="112"/>
      <c r="G54" s="94"/>
      <c r="H54" s="112"/>
      <c r="I54" s="118"/>
      <c r="J54" s="112"/>
      <c r="K54" s="69" t="str">
        <f>IF(K53="","",VLOOKUP(K53,LISTAS!$F$5:$G$204,2,0))</f>
        <v>VILLARE - SCS</v>
      </c>
      <c r="L54" s="152"/>
      <c r="M54" s="100"/>
      <c r="N54" s="100"/>
      <c r="O54" s="101"/>
      <c r="P54" s="117"/>
      <c r="S54" s="105"/>
      <c r="T54" s="106"/>
      <c r="U54" s="107"/>
      <c r="V54" s="107"/>
      <c r="W54" s="108"/>
      <c r="X54" s="108"/>
    </row>
    <row r="55" spans="2:24" ht="18" customHeight="1">
      <c r="B55" s="109">
        <v>8</v>
      </c>
      <c r="C55" s="57"/>
      <c r="D55" s="151">
        <v>0</v>
      </c>
      <c r="E55" s="100" t="s">
        <v>10</v>
      </c>
      <c r="F55" s="100" t="str">
        <f>IF(D55&lt;&gt;"",IF(C55="","",C55),"")</f>
        <v/>
      </c>
      <c r="G55" s="101">
        <f>IF(E55&lt;&gt;"",IF(E57&lt;&gt;"",SMALL(E55:F57,1),""),"")</f>
        <v>0</v>
      </c>
      <c r="H55" s="100"/>
      <c r="I55" s="120"/>
      <c r="J55" s="100"/>
      <c r="K55" s="101"/>
      <c r="L55" s="112"/>
      <c r="M55" s="100"/>
      <c r="N55" s="100"/>
      <c r="O55" s="101"/>
      <c r="P55" s="117"/>
      <c r="S55" s="105"/>
      <c r="T55" s="106"/>
      <c r="U55" s="107"/>
      <c r="V55" s="107" t="str">
        <f>IF(U55="","",VLOOKUP(U55,LISTAS!$F$5:$G$204,2,0))</f>
        <v/>
      </c>
      <c r="W55" s="108" t="str">
        <f t="shared" si="1"/>
        <v/>
      </c>
      <c r="X55" s="108" t="str">
        <f t="shared" si="5"/>
        <v/>
      </c>
    </row>
    <row r="56" spans="2:24" ht="18" customHeight="1">
      <c r="B56" s="109"/>
      <c r="C56" s="69" t="str">
        <f>IF(C55="","",VLOOKUP(C55,LISTAS!$F$5:$G$204,2,0))</f>
        <v/>
      </c>
      <c r="D56" s="152"/>
      <c r="E56" s="100"/>
      <c r="F56" s="100"/>
      <c r="G56" s="101"/>
      <c r="H56" s="100"/>
      <c r="I56" s="120"/>
      <c r="J56" s="100"/>
      <c r="K56" s="101"/>
      <c r="L56" s="112"/>
      <c r="M56" s="112"/>
      <c r="N56" s="112"/>
      <c r="O56" s="94"/>
      <c r="P56" s="117"/>
      <c r="S56" s="105"/>
      <c r="T56" s="106"/>
      <c r="U56" s="107"/>
      <c r="V56" s="107"/>
      <c r="W56" s="108"/>
      <c r="X56" s="108"/>
    </row>
    <row r="57" spans="2:24" ht="18" customHeight="1">
      <c r="B57" s="109">
        <v>10</v>
      </c>
      <c r="C57" s="57"/>
      <c r="D57" s="151">
        <v>0</v>
      </c>
      <c r="E57" s="110">
        <f>IF(D57&lt;&gt;"",D57,"")</f>
        <v>0</v>
      </c>
      <c r="F57" s="100" t="str">
        <f>IF(D57&lt;&gt;"",IF(C57="","",C57),"")</f>
        <v/>
      </c>
      <c r="G57" s="101" t="str">
        <f>VLOOKUP(G55,E55:F57,2,0)</f>
        <v/>
      </c>
      <c r="H57" s="100"/>
      <c r="I57" s="120"/>
      <c r="J57" s="100"/>
      <c r="K57" s="101"/>
      <c r="L57" s="112"/>
      <c r="M57" s="112"/>
      <c r="N57" s="112"/>
      <c r="O57" s="94"/>
      <c r="P57" s="117"/>
      <c r="S57" s="105"/>
      <c r="T57" s="106"/>
      <c r="U57" s="107"/>
      <c r="V57" s="107" t="str">
        <f>IF(U57="","",VLOOKUP(U57,LISTAS!$F$5:$G$204,2,0))</f>
        <v/>
      </c>
      <c r="W57" s="108" t="str">
        <f t="shared" si="1"/>
        <v/>
      </c>
      <c r="X57" s="108" t="str">
        <f t="shared" si="5"/>
        <v/>
      </c>
    </row>
    <row r="58" spans="2:24" ht="18" customHeight="1">
      <c r="B58" s="109"/>
      <c r="C58" s="69" t="str">
        <f>IF(C57="","",VLOOKUP(C57,LISTAS!$F$5:$G$204,2,0))</f>
        <v/>
      </c>
      <c r="D58" s="152"/>
      <c r="E58" s="112"/>
      <c r="F58" s="113"/>
      <c r="G58" s="94"/>
      <c r="H58" s="112"/>
      <c r="I58" s="118"/>
      <c r="J58" s="112"/>
      <c r="K58" s="94"/>
      <c r="L58" s="112"/>
      <c r="M58" s="112"/>
      <c r="N58" s="112"/>
      <c r="O58" s="94"/>
      <c r="P58" s="117"/>
      <c r="S58" s="105"/>
      <c r="T58" s="106"/>
      <c r="U58" s="107"/>
      <c r="V58" s="107"/>
      <c r="W58" s="108"/>
      <c r="X58" s="108"/>
    </row>
    <row r="59" spans="2:24" ht="18" customHeight="1">
      <c r="B59" s="109"/>
      <c r="C59" s="94"/>
      <c r="D59" s="112"/>
      <c r="E59" s="112"/>
      <c r="F59" s="116"/>
      <c r="G59" s="57" t="str">
        <f>IF(D55&lt;&gt;"",IF(D57&lt;&gt;"",IF(D55=D57,"",IF(D55&gt;D57,C55,C57)),""),"")</f>
        <v/>
      </c>
      <c r="H59" s="151">
        <v>0</v>
      </c>
      <c r="I59" s="121">
        <f>IF(H59&lt;&gt;"",H59,"")</f>
        <v>0</v>
      </c>
      <c r="J59" s="100" t="str">
        <f>IF(H59&lt;&gt;"",IF(G59="","",G59),"")</f>
        <v/>
      </c>
      <c r="K59" s="101">
        <f>IF(I59&lt;&gt;"",IF(I61&lt;&gt;"",SMALL(I59:J61,1),""),"")</f>
        <v>0</v>
      </c>
      <c r="L59" s="112"/>
      <c r="M59" s="112"/>
      <c r="N59" s="112"/>
      <c r="O59" s="94"/>
      <c r="P59" s="117"/>
      <c r="S59" s="105"/>
      <c r="T59" s="106"/>
      <c r="U59" s="107"/>
      <c r="V59" s="107" t="str">
        <f>IF(U59="","",VLOOKUP(U59,LISTAS!$F$5:$G$204,2,0))</f>
        <v/>
      </c>
      <c r="W59" s="108" t="str">
        <f t="shared" si="1"/>
        <v/>
      </c>
      <c r="X59" s="108" t="str">
        <f t="shared" si="5"/>
        <v/>
      </c>
    </row>
    <row r="60" spans="2:24" ht="18" customHeight="1">
      <c r="B60" s="109"/>
      <c r="C60" s="94"/>
      <c r="D60" s="112"/>
      <c r="E60" s="112"/>
      <c r="F60" s="116"/>
      <c r="G60" s="69" t="str">
        <f>IF(G59="","",VLOOKUP(G59,LISTAS!$F$5:$G$204,2,0))</f>
        <v/>
      </c>
      <c r="H60" s="152"/>
      <c r="I60" s="122"/>
      <c r="J60" s="100"/>
      <c r="K60" s="101"/>
      <c r="L60" s="112"/>
      <c r="M60" s="112"/>
      <c r="N60" s="112"/>
      <c r="O60" s="94"/>
      <c r="P60" s="117"/>
      <c r="S60" s="105"/>
      <c r="T60" s="106"/>
      <c r="U60" s="107"/>
      <c r="V60" s="107"/>
      <c r="W60" s="108"/>
      <c r="X60" s="108"/>
    </row>
    <row r="61" spans="2:24" ht="18" customHeight="1">
      <c r="B61" s="109"/>
      <c r="C61" s="94"/>
      <c r="D61" s="112"/>
      <c r="E61" s="118"/>
      <c r="F61" s="119"/>
      <c r="G61" s="57" t="str">
        <f>IF(D63&lt;&gt;"",IF(D65&lt;&gt;"",IF(D63=D65,"",IF(D63&gt;D65,C63,C65)),""),"")</f>
        <v>ANA, BEATRIZ, MANUELA, MARIA</v>
      </c>
      <c r="H61" s="151">
        <v>1</v>
      </c>
      <c r="I61" s="122">
        <f>IF(H61&lt;&gt;"",H61,"")</f>
        <v>1</v>
      </c>
      <c r="J61" s="100" t="str">
        <f>IF(H61&lt;&gt;"",IF(G61="","",G61),"")</f>
        <v>ANA, BEATRIZ, MANUELA, MARIA</v>
      </c>
      <c r="K61" s="101" t="str">
        <f>VLOOKUP(K59,I59:J61,2,0)</f>
        <v/>
      </c>
      <c r="L61" s="112"/>
      <c r="M61" s="112"/>
      <c r="N61" s="112"/>
      <c r="O61" s="94"/>
      <c r="P61" s="117"/>
      <c r="S61" s="105"/>
      <c r="T61" s="106"/>
      <c r="U61" s="107"/>
      <c r="V61" s="107" t="str">
        <f>IF(U61="","",VLOOKUP(U61,LISTAS!$F$5:$G$204,2,0))</f>
        <v/>
      </c>
      <c r="W61" s="108" t="str">
        <f t="shared" si="1"/>
        <v/>
      </c>
      <c r="X61" s="108" t="str">
        <f t="shared" si="5"/>
        <v/>
      </c>
    </row>
    <row r="62" spans="2:24" ht="18" customHeight="1">
      <c r="B62" s="109"/>
      <c r="C62" s="94"/>
      <c r="D62" s="112"/>
      <c r="E62" s="118"/>
      <c r="F62" s="112"/>
      <c r="G62" s="69" t="str">
        <f>IF(G61="","",VLOOKUP(G61,LISTAS!$F$5:$G$204,2,0))</f>
        <v>VILLARE - SCS</v>
      </c>
      <c r="H62" s="152"/>
      <c r="I62" s="100"/>
      <c r="J62" s="100"/>
      <c r="K62" s="101"/>
      <c r="L62" s="112"/>
      <c r="M62" s="112"/>
      <c r="N62" s="112"/>
      <c r="O62" s="94"/>
      <c r="P62" s="117"/>
      <c r="S62" s="105"/>
      <c r="T62" s="106"/>
      <c r="U62" s="107"/>
      <c r="V62" s="107"/>
      <c r="W62" s="108"/>
      <c r="X62" s="108"/>
    </row>
    <row r="63" spans="2:24" ht="18" customHeight="1">
      <c r="B63" s="109">
        <v>2</v>
      </c>
      <c r="C63" s="57"/>
      <c r="D63" s="151">
        <v>0</v>
      </c>
      <c r="E63" s="121">
        <f>IF(D63&lt;&gt;"",D63,"")</f>
        <v>0</v>
      </c>
      <c r="F63" s="100" t="str">
        <f>IF(D63&lt;&gt;"",IF(C63="","",C63),"")</f>
        <v/>
      </c>
      <c r="G63" s="101">
        <f>IF(E63&lt;&gt;"",IF(E65&lt;&gt;"",SMALL(E63:F65,1),""),"")</f>
        <v>0</v>
      </c>
      <c r="H63" s="100"/>
      <c r="I63" s="100"/>
      <c r="J63" s="100"/>
      <c r="K63" s="101"/>
      <c r="L63" s="112"/>
      <c r="M63" s="112"/>
      <c r="N63" s="112"/>
      <c r="O63" s="94"/>
      <c r="P63" s="117"/>
      <c r="S63" s="105"/>
      <c r="T63" s="106"/>
      <c r="U63" s="107"/>
      <c r="V63" s="107" t="str">
        <f>IF(U63="","",VLOOKUP(U63,LISTAS!$F$5:$G$204,2,0))</f>
        <v/>
      </c>
      <c r="W63" s="108" t="str">
        <f t="shared" si="1"/>
        <v/>
      </c>
      <c r="X63" s="108" t="str">
        <f t="shared" si="5"/>
        <v/>
      </c>
    </row>
    <row r="64" spans="2:24" ht="18" customHeight="1">
      <c r="B64" s="109"/>
      <c r="C64" s="69" t="str">
        <f>IF(C63="","",VLOOKUP(C63,LISTAS!$F$5:$G$204,2,0))</f>
        <v/>
      </c>
      <c r="D64" s="152"/>
      <c r="E64" s="122"/>
      <c r="F64" s="100"/>
      <c r="G64" s="101"/>
      <c r="H64" s="100"/>
      <c r="I64" s="100"/>
      <c r="J64" s="100"/>
      <c r="K64" s="101"/>
      <c r="L64" s="112"/>
      <c r="M64" s="112"/>
      <c r="N64" s="112"/>
      <c r="O64" s="94"/>
      <c r="P64" s="117"/>
      <c r="S64" s="105"/>
      <c r="T64" s="106"/>
      <c r="U64" s="107"/>
      <c r="V64" s="107"/>
      <c r="W64" s="108"/>
      <c r="X64" s="108"/>
    </row>
    <row r="65" spans="2:24" ht="18" customHeight="1">
      <c r="B65" s="109">
        <v>15</v>
      </c>
      <c r="C65" s="57" t="s">
        <v>29</v>
      </c>
      <c r="D65" s="151">
        <v>1</v>
      </c>
      <c r="E65" s="122">
        <f>IF(D65&lt;&gt;"",D65,"")</f>
        <v>1</v>
      </c>
      <c r="F65" s="100" t="str">
        <f>IF(D65&lt;&gt;"",IF(C65="","",C65),"")</f>
        <v>ANA, BEATRIZ, MANUELA, MARIA</v>
      </c>
      <c r="G65" s="101" t="str">
        <f>VLOOKUP(G63,E63:F65,2,0)</f>
        <v/>
      </c>
      <c r="H65" s="100"/>
      <c r="I65" s="100"/>
      <c r="J65" s="100"/>
      <c r="K65" s="94"/>
      <c r="L65" s="112"/>
      <c r="M65" s="112"/>
      <c r="N65" s="112"/>
      <c r="O65" s="94"/>
      <c r="P65" s="117"/>
      <c r="S65" s="105"/>
      <c r="T65" s="106"/>
      <c r="U65" s="107"/>
      <c r="V65" s="107" t="str">
        <f>IF(U65="","",VLOOKUP(U65,LISTAS!$F$5:$G$204,2,0))</f>
        <v/>
      </c>
      <c r="W65" s="108" t="str">
        <f t="shared" si="1"/>
        <v/>
      </c>
      <c r="X65" s="108" t="str">
        <f t="shared" si="5"/>
        <v/>
      </c>
    </row>
    <row r="66" spans="2:24" ht="18" customHeight="1">
      <c r="B66" s="109"/>
      <c r="C66" s="69" t="str">
        <f>IF(C65="","",VLOOKUP(C65,LISTAS!$F$5:$G$204,2,0))</f>
        <v>VILLARE - SCS</v>
      </c>
      <c r="D66" s="152"/>
      <c r="E66" s="100"/>
      <c r="F66" s="100"/>
      <c r="G66" s="101"/>
      <c r="H66" s="100"/>
      <c r="I66" s="100"/>
      <c r="J66" s="100"/>
      <c r="K66" s="94"/>
      <c r="L66" s="112"/>
      <c r="M66" s="112"/>
      <c r="N66" s="112"/>
      <c r="O66" s="94"/>
      <c r="P66" s="117"/>
      <c r="S66" s="105"/>
      <c r="T66" s="106"/>
      <c r="U66" s="107"/>
      <c r="V66" s="107"/>
      <c r="W66" s="108"/>
      <c r="X66" s="108"/>
    </row>
    <row r="67" spans="2:24" ht="18" customHeight="1">
      <c r="B67" s="125"/>
      <c r="C67" s="126"/>
      <c r="D67" s="127"/>
      <c r="E67" s="128"/>
      <c r="F67" s="128"/>
      <c r="G67" s="129"/>
      <c r="H67" s="128"/>
      <c r="I67" s="128"/>
      <c r="J67" s="128"/>
      <c r="K67" s="126"/>
      <c r="L67" s="127"/>
      <c r="M67" s="127"/>
      <c r="N67" s="127"/>
      <c r="O67" s="126"/>
      <c r="P67" s="130"/>
      <c r="S67" s="105"/>
      <c r="T67" s="106"/>
      <c r="U67" s="107"/>
      <c r="V67" s="107" t="str">
        <f>IF(U67="","",VLOOKUP(U67,LISTAS!$F$5:$G$204,2,0))</f>
        <v/>
      </c>
      <c r="W67" s="108" t="str">
        <f t="shared" si="1"/>
        <v/>
      </c>
      <c r="X67" s="108" t="str">
        <f t="shared" si="5"/>
        <v/>
      </c>
    </row>
    <row r="68" spans="2:24" ht="18" customHeight="1">
      <c r="B68" s="86"/>
      <c r="C68" s="87"/>
      <c r="D68" s="15"/>
      <c r="E68" s="15"/>
      <c r="F68" s="15"/>
      <c r="G68" s="87"/>
      <c r="H68" s="15"/>
      <c r="I68" s="15"/>
      <c r="J68" s="15"/>
      <c r="K68" s="87"/>
      <c r="L68" s="15"/>
      <c r="M68" s="15"/>
      <c r="N68" s="15"/>
      <c r="O68" s="87"/>
      <c r="P68" s="15"/>
    </row>
    <row r="69" spans="2:24" ht="18" customHeight="1">
      <c r="B69" s="86"/>
      <c r="C69" s="87"/>
      <c r="D69" s="15"/>
      <c r="E69" s="15"/>
      <c r="F69" s="15"/>
      <c r="G69" s="87"/>
      <c r="H69" s="15"/>
      <c r="I69" s="15"/>
      <c r="J69" s="15"/>
      <c r="K69" s="87"/>
      <c r="L69" s="15"/>
      <c r="M69" s="15"/>
      <c r="N69" s="15"/>
      <c r="O69" s="87"/>
      <c r="P69" s="15"/>
    </row>
    <row r="70" spans="2:24" ht="30" customHeight="1">
      <c r="B70" s="153" t="s">
        <v>12</v>
      </c>
      <c r="C70" s="153"/>
      <c r="D70" s="153"/>
      <c r="E70" s="153"/>
      <c r="F70" s="153"/>
      <c r="G70" s="153"/>
      <c r="H70" s="153"/>
      <c r="I70" s="153"/>
      <c r="J70" s="153"/>
      <c r="K70" s="153"/>
      <c r="L70" s="153"/>
      <c r="M70" s="153"/>
      <c r="N70" s="153"/>
      <c r="O70" s="153"/>
      <c r="P70" s="153"/>
      <c r="S70" s="153" t="s">
        <v>13</v>
      </c>
      <c r="T70" s="153"/>
      <c r="U70" s="153"/>
      <c r="V70" s="153"/>
      <c r="W70" s="153"/>
      <c r="X70" s="153"/>
    </row>
    <row r="71" spans="2:24" ht="28.5" customHeight="1">
      <c r="B71" s="91"/>
      <c r="C71" s="131"/>
      <c r="D71" s="132"/>
      <c r="E71" s="132"/>
      <c r="F71" s="132"/>
      <c r="G71" s="101"/>
      <c r="H71" s="132"/>
      <c r="I71" s="132"/>
      <c r="J71" s="132"/>
      <c r="K71" s="133"/>
      <c r="L71" s="132"/>
      <c r="M71" s="132"/>
      <c r="N71" s="132"/>
      <c r="O71" s="133"/>
      <c r="P71" s="134"/>
      <c r="S71" s="154" t="s">
        <v>4</v>
      </c>
      <c r="T71" s="155"/>
      <c r="U71" s="98" t="s">
        <v>5</v>
      </c>
      <c r="V71" s="98" t="s">
        <v>6</v>
      </c>
      <c r="W71" s="97" t="s">
        <v>7</v>
      </c>
      <c r="X71" s="97" t="s">
        <v>8</v>
      </c>
    </row>
    <row r="72" spans="2:24" ht="18" customHeight="1">
      <c r="B72" s="99">
        <v>1</v>
      </c>
      <c r="C72" s="88" t="s">
        <v>30</v>
      </c>
      <c r="D72" s="151">
        <v>1</v>
      </c>
      <c r="E72" s="100">
        <f>IF(D72&lt;&gt;"",D72,"")</f>
        <v>1</v>
      </c>
      <c r="F72" s="100" t="str">
        <f>IF(D72&lt;&gt;"",IF(C72="","",C72),"")</f>
        <v>NATHALIA, NINA, LUISA</v>
      </c>
      <c r="G72" s="101">
        <f>IF(E72&lt;&gt;"",IF(E74&lt;&gt;"",SMALL(E72:F74,1),""),"")</f>
        <v>0</v>
      </c>
      <c r="H72" s="100"/>
      <c r="I72" s="100"/>
      <c r="J72" s="100"/>
      <c r="K72" s="101"/>
      <c r="L72" s="100"/>
      <c r="M72" s="102"/>
      <c r="N72" s="102"/>
      <c r="O72" s="103"/>
      <c r="P72" s="135"/>
      <c r="S72" s="105">
        <f>IF(U72&lt;&gt;"",1,"")</f>
        <v>1</v>
      </c>
      <c r="T72" s="106" t="str">
        <f t="shared" ref="T72:T87" si="6">IF(S72&lt;&gt;"","LUGAR","")</f>
        <v>LUGAR</v>
      </c>
      <c r="U72" s="107" t="str">
        <f>IF(P100&lt;&gt;"",IF(P102&lt;&gt;"",IF(P100=P102,"",IF(P100&gt;P102,O100,O102)),""),"")</f>
        <v>NATHALIA, NINA, LUISA</v>
      </c>
      <c r="V72" s="107" t="str">
        <f>IF(U72="","",VLOOKUP(U72,LISTAS!$F$5:$G$204,2,0))</f>
        <v>ARBOS SBC</v>
      </c>
      <c r="W72" s="108">
        <f t="shared" ref="W72:W87" si="7">IF(S72="","",IF(S72=1,180,IF(S72=2,170,IF(S72=3,150,IF(S72=4,140,IF(S72=5,135,IF(S72=6,130,IF(S72=7,120,IF(S72=8,110,IF(S72=9,105,IF(S72=10,105,IF(S72=11,105,IF(S72=12,105,IF(S72=13,105,IF(S72=14,105,IF(S72=15,105,IF(S72=16,105,IF(S72&gt;16,"",""))))))))))))))))))</f>
        <v>180</v>
      </c>
      <c r="X72" s="108">
        <f t="shared" ref="X72:X87" si="8">IF(S72="","",IF($V$5="NÃO","",IF(S72=1,180,IF(S72=2,170,IF(S72=3,150,IF(S72=4,140,IF(S72=5,135,IF(S72=6,130,IF(S72=7,120,IF(S72=8,110,IF(S72=9,105,IF(S72=10,105,IF(S72=11,105,IF(S72=12,105,IF(S72=13,105,IF(S72=14,105,IF(S72=15,105,IF(S72=16,105,IF(S72&gt;16,"","")))))))))))))))))))</f>
        <v>180</v>
      </c>
    </row>
    <row r="73" spans="2:24" ht="18" customHeight="1">
      <c r="B73" s="99"/>
      <c r="C73" s="89" t="str">
        <f>IF(C72="","",VLOOKUP(C72,LISTAS!$F$5:$G$204,2,0))</f>
        <v>ARBOS SBC</v>
      </c>
      <c r="D73" s="152"/>
      <c r="E73" s="100"/>
      <c r="F73" s="100"/>
      <c r="G73" s="101"/>
      <c r="H73" s="100"/>
      <c r="I73" s="100"/>
      <c r="J73" s="100"/>
      <c r="K73" s="101"/>
      <c r="L73" s="100"/>
      <c r="M73" s="102"/>
      <c r="N73" s="102"/>
      <c r="O73" s="103"/>
      <c r="P73" s="135"/>
      <c r="S73" s="105">
        <f>IF(U73&lt;&gt;"",1+COUNTIF(S72,"1"),"")</f>
        <v>2</v>
      </c>
      <c r="T73" s="106" t="str">
        <f t="shared" si="6"/>
        <v>LUGAR</v>
      </c>
      <c r="U73" s="107" t="str">
        <f>IF(P100&lt;&gt;"",IF(P102&lt;&gt;"",IF(P100=P102,"",IF(P100&lt;P102,O100,O102)),""),"")</f>
        <v>ISABELLE, JULIA, GIOVANNA</v>
      </c>
      <c r="V73" s="107" t="str">
        <f>IF(U73="","",VLOOKUP(U73,LISTAS!$F$5:$G$204,2,0))</f>
        <v>LICEU JARDIM</v>
      </c>
      <c r="W73" s="108">
        <f t="shared" si="7"/>
        <v>170</v>
      </c>
      <c r="X73" s="108">
        <f t="shared" si="8"/>
        <v>170</v>
      </c>
    </row>
    <row r="74" spans="2:24" ht="18" customHeight="1">
      <c r="B74" s="109">
        <v>16</v>
      </c>
      <c r="C74" s="88"/>
      <c r="D74" s="151">
        <v>0</v>
      </c>
      <c r="E74" s="110">
        <f>IF(D74&lt;&gt;"",D74,"")</f>
        <v>0</v>
      </c>
      <c r="F74" s="100" t="str">
        <f>IF(D74&lt;&gt;"",IF(C74="","",C74),"")</f>
        <v/>
      </c>
      <c r="G74" s="101" t="str">
        <f>VLOOKUP(G72,E72:F74,2,0)</f>
        <v/>
      </c>
      <c r="H74" s="100"/>
      <c r="I74" s="100"/>
      <c r="J74" s="100"/>
      <c r="K74" s="101"/>
      <c r="L74" s="100"/>
      <c r="M74" s="102"/>
      <c r="N74" s="102"/>
      <c r="O74" s="103"/>
      <c r="P74" s="135"/>
      <c r="S74" s="105">
        <f>IF(U74&lt;&gt;"",1+COUNTIF(S72:S73,"1")+COUNTIF(S72:S73,"2"),"")</f>
        <v>3</v>
      </c>
      <c r="T74" s="106" t="str">
        <f t="shared" si="6"/>
        <v>LUGAR</v>
      </c>
      <c r="U74" s="111" t="str">
        <f>IF(U72&lt;&gt;"",IF(K84=U72,K86,IF(K86=U72,K84,IF(K116=U72,K118,IF(K118=U72,K116)))),"")</f>
        <v>ISADORA, ISABELLE, MARIA</v>
      </c>
      <c r="V74" s="107" t="str">
        <f>IF(U74="","",VLOOKUP(U74,LISTAS!$F$5:$G$204,2,0))</f>
        <v>LICEU JARDIM</v>
      </c>
      <c r="W74" s="108">
        <f t="shared" si="7"/>
        <v>150</v>
      </c>
      <c r="X74" s="108">
        <f t="shared" si="8"/>
        <v>150</v>
      </c>
    </row>
    <row r="75" spans="2:24" ht="18" customHeight="1">
      <c r="B75" s="109"/>
      <c r="C75" s="89" t="str">
        <f>IF(C74="","",VLOOKUP(C74,LISTAS!$F$5:$G$204,2,0))</f>
        <v/>
      </c>
      <c r="D75" s="152"/>
      <c r="E75" s="100"/>
      <c r="F75" s="124"/>
      <c r="G75" s="101"/>
      <c r="H75" s="100"/>
      <c r="I75" s="100"/>
      <c r="J75" s="100"/>
      <c r="K75" s="101"/>
      <c r="L75" s="100"/>
      <c r="M75" s="102"/>
      <c r="N75" s="102"/>
      <c r="O75" s="103"/>
      <c r="P75" s="135"/>
      <c r="S75" s="105">
        <f>IF(U75&lt;&gt;"",1+COUNTIF(S72:S74,"1")+COUNTIF(S72:S74,"2")+COUNTIF(S72:S74,"3"),"")</f>
        <v>4</v>
      </c>
      <c r="T75" s="106" t="str">
        <f t="shared" si="6"/>
        <v>LUGAR</v>
      </c>
      <c r="U75" s="111" t="str">
        <f>IF(U73&lt;&gt;"",IF(K84=U73,K86,IF(K86=U73,K84,IF(K116=U73,K118,IF(K118=U73,K116)))),"")</f>
        <v>HELENA, LUIZA, ISABELA, LAURA</v>
      </c>
      <c r="V75" s="107" t="str">
        <f>IF(U75="","",VLOOKUP(U75,LISTAS!$F$5:$G$204,2,0))</f>
        <v>STAGIUM - DIAD</v>
      </c>
      <c r="W75" s="108">
        <f t="shared" si="7"/>
        <v>140</v>
      </c>
      <c r="X75" s="108">
        <f t="shared" si="8"/>
        <v>140</v>
      </c>
    </row>
    <row r="76" spans="2:24" ht="18" customHeight="1">
      <c r="B76" s="109"/>
      <c r="C76" s="101"/>
      <c r="D76" s="100"/>
      <c r="E76" s="100"/>
      <c r="F76" s="136"/>
      <c r="G76" s="88" t="str">
        <f>IF(D72&lt;&gt;"",IF(D74&lt;&gt;"",IF(D72=D74,"",IF(D72&gt;D74,C72,C74)),""),"")</f>
        <v>NATHALIA, NINA, LUISA</v>
      </c>
      <c r="H76" s="151">
        <v>1</v>
      </c>
      <c r="I76" s="100">
        <f>IF(H76&lt;&gt;"",H76,"")</f>
        <v>1</v>
      </c>
      <c r="J76" s="100" t="str">
        <f>IF(H76&lt;&gt;"",IF(G76="","",G76),"")</f>
        <v>NATHALIA, NINA, LUISA</v>
      </c>
      <c r="K76" s="101">
        <f>IF(I76&lt;&gt;"",IF(I78&lt;&gt;"",SMALL(I76:J78,1),""),"")</f>
        <v>0</v>
      </c>
      <c r="L76" s="112"/>
      <c r="M76" s="112"/>
      <c r="N76" s="112"/>
      <c r="O76" s="94"/>
      <c r="P76" s="117"/>
      <c r="S76" s="105" t="str">
        <f>IF(U76&lt;&gt;"",1+COUNTIF(S72:S75,"1")+COUNTIF(S72:S75,"2")+COUNTIF(S72:S75,"3")+COUNTIF(S72:S75,"4"),"")</f>
        <v/>
      </c>
      <c r="T76" s="106" t="str">
        <f t="shared" si="6"/>
        <v/>
      </c>
      <c r="U76" s="111" t="str">
        <f>IF(U72&lt;&gt;"",IF(G76=U72,G78,IF(G78=U72,G76,IF(G92=U72,G94,IF(G94=U72,G92,IF(G108=U72,G110,IF(G110=U72,G108,IF(G124=U72,G126,IF(G126=U72,G124)))))))),"")</f>
        <v/>
      </c>
      <c r="V76" s="107" t="str">
        <f>IF(U76="","",VLOOKUP(U76,LISTAS!$F$5:$G$204,2,0))</f>
        <v/>
      </c>
      <c r="W76" s="108" t="str">
        <f t="shared" si="7"/>
        <v/>
      </c>
      <c r="X76" s="108" t="str">
        <f t="shared" si="8"/>
        <v/>
      </c>
    </row>
    <row r="77" spans="2:24" ht="18" customHeight="1">
      <c r="B77" s="109"/>
      <c r="C77" s="101"/>
      <c r="D77" s="100"/>
      <c r="E77" s="100"/>
      <c r="F77" s="136"/>
      <c r="G77" s="89" t="str">
        <f>IF(G76="","",VLOOKUP(G76,LISTAS!$F$5:$G$204,2,0))</f>
        <v>ARBOS SBC</v>
      </c>
      <c r="H77" s="152"/>
      <c r="I77" s="100"/>
      <c r="J77" s="100"/>
      <c r="K77" s="101"/>
      <c r="L77" s="112"/>
      <c r="M77" s="112"/>
      <c r="N77" s="112"/>
      <c r="O77" s="94"/>
      <c r="P77" s="117"/>
      <c r="S77" s="105" t="str">
        <f>IF(U77&lt;&gt;"",1+COUNTIF(S72:S76,"1")+COUNTIF(S72:S76,"2")+COUNTIF(S72:S76,"3")+COUNTIF(S72:S76,"4")+COUNTIF(S72:S76,"5"),"")</f>
        <v/>
      </c>
      <c r="T77" s="106" t="str">
        <f t="shared" si="6"/>
        <v/>
      </c>
      <c r="U77" s="111" t="str">
        <f>IF(U73&lt;&gt;"",IF(G76=U73,G78,IF(G78=U73,G76,IF(G92=U73,G94,IF(G94=U73,G92,IF(G108=U73,G110,IF(G110=U73,G108,IF(G124=U73,G126,IF(G126=U73,G124)))))))),"")</f>
        <v/>
      </c>
      <c r="V77" s="107" t="str">
        <f>IF(U77="","",VLOOKUP(U77,LISTAS!$F$5:$G$204,2,0))</f>
        <v/>
      </c>
      <c r="W77" s="108" t="str">
        <f t="shared" si="7"/>
        <v/>
      </c>
      <c r="X77" s="108" t="str">
        <f t="shared" si="8"/>
        <v/>
      </c>
    </row>
    <row r="78" spans="2:24" ht="18" customHeight="1">
      <c r="B78" s="109"/>
      <c r="C78" s="101"/>
      <c r="D78" s="100"/>
      <c r="E78" s="120"/>
      <c r="F78" s="137"/>
      <c r="G78" s="88" t="str">
        <f>IF(D80&lt;&gt;"",IF(D82&lt;&gt;"",IF(D80=D82,"",IF(D80&gt;D82,C80,C82)),""),"")</f>
        <v/>
      </c>
      <c r="H78" s="151">
        <v>0</v>
      </c>
      <c r="I78" s="110">
        <f>IF(H78&lt;&gt;"",H78,"")</f>
        <v>0</v>
      </c>
      <c r="J78" s="100" t="str">
        <f>IF(H78&lt;&gt;"",IF(G78="","",G78),"")</f>
        <v/>
      </c>
      <c r="K78" s="101" t="str">
        <f>VLOOKUP(K76,I76:J78,2,0)</f>
        <v/>
      </c>
      <c r="L78" s="112"/>
      <c r="M78" s="112"/>
      <c r="N78" s="112"/>
      <c r="O78" s="94"/>
      <c r="P78" s="117"/>
      <c r="S78" s="105" t="str">
        <f>IF(U78&lt;&gt;"",1+COUNTIF(S72:S77,"1")+COUNTIF(S72:S77,"2")+COUNTIF(S72:S77,"3")+COUNTIF(S72:S77,"4")+COUNTIF(S72:S77,"5")+COUNTIF(S72:S77,"6"),"")</f>
        <v/>
      </c>
      <c r="T78" s="106" t="str">
        <f t="shared" si="6"/>
        <v/>
      </c>
      <c r="U78" s="111" t="str">
        <f>IF(U74&lt;&gt;"",IF(G76=U74,G78,IF(G78=U74,G76,IF(G92=U74,G94,IF(G94=U74,G92,IF(G108=U74,G110,IF(G110=U74,G108,IF(G124=U74,G126,IF(G126=U74,G124)))))))),"")</f>
        <v/>
      </c>
      <c r="V78" s="107" t="str">
        <f>IF(U78="","",VLOOKUP(U78,LISTAS!$F$5:$G$204,2,0))</f>
        <v/>
      </c>
      <c r="W78" s="108" t="str">
        <f t="shared" si="7"/>
        <v/>
      </c>
      <c r="X78" s="108" t="str">
        <f t="shared" si="8"/>
        <v/>
      </c>
    </row>
    <row r="79" spans="2:24" ht="18" customHeight="1">
      <c r="B79" s="109"/>
      <c r="C79" s="101"/>
      <c r="D79" s="100"/>
      <c r="E79" s="120"/>
      <c r="F79" s="100"/>
      <c r="G79" s="89" t="str">
        <f>IF(G78="","",VLOOKUP(G78,LISTAS!$F$5:$G$204,2,0))</f>
        <v/>
      </c>
      <c r="H79" s="152"/>
      <c r="I79" s="120"/>
      <c r="J79" s="100"/>
      <c r="K79" s="101"/>
      <c r="L79" s="112"/>
      <c r="M79" s="112"/>
      <c r="N79" s="112"/>
      <c r="O79" s="94"/>
      <c r="P79" s="117"/>
      <c r="S79" s="105" t="str">
        <f>IF(U79&lt;&gt;"",1+COUNTIF(S72:S78,"1")+COUNTIF(S72:S78,"2")+COUNTIF(S72:S78,"3")+COUNTIF(S72:S78,"4")+COUNTIF(S72:S78,"5")+COUNTIF(S72:S78,"6")+COUNTIF(S72:S78,"7"),"")</f>
        <v/>
      </c>
      <c r="T79" s="106" t="str">
        <f t="shared" si="6"/>
        <v/>
      </c>
      <c r="U79" s="111" t="str">
        <f>IF(U75&lt;&gt;"",IF(G76=U75,G78,IF(G78=U75,G76,IF(G92=U75,G94,IF(G94=U75,G92,IF(G108=U75,G110,IF(G110=U75,G108,IF(G124=U75,G126,IF(G126=U75,G124)))))))),"")</f>
        <v/>
      </c>
      <c r="V79" s="107" t="str">
        <f>IF(U79="","",VLOOKUP(U79,LISTAS!$F$5:$G$204,2,0))</f>
        <v/>
      </c>
      <c r="W79" s="108" t="str">
        <f t="shared" si="7"/>
        <v/>
      </c>
      <c r="X79" s="108" t="str">
        <f t="shared" si="8"/>
        <v/>
      </c>
    </row>
    <row r="80" spans="2:24" ht="18" customHeight="1">
      <c r="B80" s="109">
        <v>7</v>
      </c>
      <c r="C80" s="88"/>
      <c r="D80" s="151">
        <v>0</v>
      </c>
      <c r="E80" s="121">
        <f>IF(D80&lt;&gt;"",D80,"")</f>
        <v>0</v>
      </c>
      <c r="F80" s="100" t="str">
        <f>IF(D80&lt;&gt;"",IF(C80="","",C80),"")</f>
        <v/>
      </c>
      <c r="G80" s="101">
        <f>IF(E80&lt;&gt;"",IF(E82&lt;&gt;"",SMALL(E80:F82,1),""),"")</f>
        <v>0</v>
      </c>
      <c r="H80" s="100"/>
      <c r="I80" s="120"/>
      <c r="J80" s="100"/>
      <c r="K80" s="101"/>
      <c r="L80" s="100"/>
      <c r="M80" s="100"/>
      <c r="N80" s="100"/>
      <c r="O80" s="101"/>
      <c r="P80" s="123"/>
      <c r="S80" s="105" t="str">
        <f>IF(U80&lt;&gt;"",1+COUNTIF(S72:S79,"1")+COUNTIF(S72:S79,"2")+COUNTIF(S72:S79,"3")+COUNTIF(S72:S79,"4")+COUNTIF(S72:S79,"5")+COUNTIF(S72:S79,"6")+COUNTIF(S72:S79,"7")+COUNTIF(S72:S79,"8"),"")</f>
        <v/>
      </c>
      <c r="T80" s="106" t="str">
        <f t="shared" si="6"/>
        <v/>
      </c>
      <c r="U80" s="111" t="str">
        <f>IF(U72&lt;&gt;"",IF(C72=U72,G74,IF(C74=U72,G74,IF(C80=U72,G82,IF(C82=U72,G82,IF(C88=U72,G90,IF(C90=U72,G90,IF(C96=U72,G98,IF(C98=U72,G98,IF(C104=U72,G106,IF(C106=U72,G106,IF(C112=U72,G114,IF(C114=U72,G114,IF(C120=U72,G122,IF(C122=U72,G122,IF(C128=U72,G130,IF(C130=U72,G130)))))))))))))))),"")</f>
        <v/>
      </c>
      <c r="V80" s="107" t="str">
        <f>IF(U80="","",VLOOKUP(U80,LISTAS!$F$5:$G$204,2,0))</f>
        <v/>
      </c>
      <c r="W80" s="108" t="str">
        <f t="shared" si="7"/>
        <v/>
      </c>
      <c r="X80" s="108" t="str">
        <f t="shared" si="8"/>
        <v/>
      </c>
    </row>
    <row r="81" spans="2:24" ht="18" customHeight="1">
      <c r="B81" s="109"/>
      <c r="C81" s="89" t="str">
        <f>IF(C80="","",VLOOKUP(C80,LISTAS!$F$5:$G$204,2,0))</f>
        <v/>
      </c>
      <c r="D81" s="152"/>
      <c r="E81" s="122"/>
      <c r="F81" s="100"/>
      <c r="G81" s="101"/>
      <c r="H81" s="100"/>
      <c r="I81" s="120"/>
      <c r="J81" s="100"/>
      <c r="K81" s="101"/>
      <c r="L81" s="100"/>
      <c r="M81" s="100"/>
      <c r="N81" s="100"/>
      <c r="O81" s="101"/>
      <c r="P81" s="123"/>
      <c r="S81" s="105" t="str">
        <f>IF(U81&lt;&gt;"",1+COUNTIF(S72:S80,"1")+COUNTIF(S72:S80,"2")+COUNTIF(S72:S80,"3")+COUNTIF(S72:S80,"4")+COUNTIF(S72:S80,"5")+COUNTIF(S72:S80,"6")+COUNTIF(S72:S80,"7")+COUNTIF(S72:S80,"8")+COUNTIF(S72:S80,"9"),"")</f>
        <v/>
      </c>
      <c r="T81" s="106" t="str">
        <f t="shared" si="6"/>
        <v/>
      </c>
      <c r="U81" s="111" t="str">
        <f>IF(U73&lt;&gt;"",IF(C72=U73,G74,IF(C74=U73,G74,IF(C80=U73,G82,IF(C82=U73,G82,IF(C88=U73,G90,IF(C90=U73,G90,IF(C96=U73,G98,IF(C98=U73,G98,IF(C104=U73,G106,IF(C106=U73,G106,IF(C112=U73,G114,IF(C114=U73,G114,IF(C120=U73,G122,IF(C122=U73,G122,IF(C128=U73,G130,IF(C130=U73,G130)))))))))))))))),"")</f>
        <v/>
      </c>
      <c r="V81" s="107" t="str">
        <f>IF(U81="","",VLOOKUP(U81,LISTAS!$F$5:$G$204,2,0))</f>
        <v/>
      </c>
      <c r="W81" s="108" t="str">
        <f t="shared" si="7"/>
        <v/>
      </c>
      <c r="X81" s="108" t="str">
        <f t="shared" si="8"/>
        <v/>
      </c>
    </row>
    <row r="82" spans="2:24" ht="18" customHeight="1">
      <c r="B82" s="109">
        <v>9</v>
      </c>
      <c r="C82" s="88"/>
      <c r="D82" s="151">
        <v>0</v>
      </c>
      <c r="E82" s="122">
        <f>IF(D82&lt;&gt;"",D82,"")</f>
        <v>0</v>
      </c>
      <c r="F82" s="100" t="str">
        <f>IF(D82&lt;&gt;"",IF(C82="","",C82),"")</f>
        <v/>
      </c>
      <c r="G82" s="101" t="str">
        <f>VLOOKUP(G80,E80:F82,2,0)</f>
        <v/>
      </c>
      <c r="H82" s="100"/>
      <c r="I82" s="120"/>
      <c r="J82" s="100"/>
      <c r="K82" s="101"/>
      <c r="L82" s="100"/>
      <c r="M82" s="100"/>
      <c r="N82" s="100"/>
      <c r="O82" s="101"/>
      <c r="P82" s="123"/>
      <c r="S82" s="105" t="str">
        <f>IF(U82&lt;&gt;"",1+COUNTIF(S72:S81,"1")+COUNTIF(S72:S81,"2")+COUNTIF(S72:S81,"3")+COUNTIF(S72:S81,"4")+COUNTIF(S72:S81,"5")+COUNTIF(S72:S81,"6")+COUNTIF(S72:S81,"7")+COUNTIF(S72:S81,"8")+COUNTIF(S72:S81,"9")+COUNTIF(S72:S81,"10"),"")</f>
        <v/>
      </c>
      <c r="T82" s="106" t="str">
        <f t="shared" si="6"/>
        <v/>
      </c>
      <c r="U82" s="111" t="str">
        <f>IF(U74&lt;&gt;"",IF(C72=U74,G74,IF(C74=U74,G74,IF(C80=U74,G82,IF(C82=U74,G82,IF(C88=U74,G90,IF(C90=U74,G90,IF(C96=U74,G98,IF(C98=U74,G98,IF(C104=U74,G106,IF(C106=U74,G106,IF(C112=U74,G114,IF(C114=U74,G114,IF(C120=U74,G122,IF(C122=U74,G122,IF(C128=U74,G130,IF(C130=U74,G130)))))))))))))))),"")</f>
        <v/>
      </c>
      <c r="V82" s="107" t="str">
        <f>IF(U82="","",VLOOKUP(U82,LISTAS!$F$5:$G$204,2,0))</f>
        <v/>
      </c>
      <c r="W82" s="108" t="str">
        <f t="shared" si="7"/>
        <v/>
      </c>
      <c r="X82" s="108" t="str">
        <f t="shared" si="8"/>
        <v/>
      </c>
    </row>
    <row r="83" spans="2:24" ht="18" customHeight="1">
      <c r="B83" s="109"/>
      <c r="C83" s="89" t="str">
        <f>IF(C82="","",VLOOKUP(C82,LISTAS!$F$5:$G$204,2,0))</f>
        <v/>
      </c>
      <c r="D83" s="152"/>
      <c r="E83" s="100"/>
      <c r="F83" s="100"/>
      <c r="G83" s="101"/>
      <c r="H83" s="100"/>
      <c r="I83" s="120"/>
      <c r="J83" s="100"/>
      <c r="K83" s="101"/>
      <c r="L83" s="100"/>
      <c r="M83" s="100"/>
      <c r="N83" s="100"/>
      <c r="O83" s="101"/>
      <c r="P83" s="123"/>
      <c r="S83" s="105" t="str">
        <f>IF(U83&lt;&gt;"",1+COUNTIF(S72:S82,"1")+COUNTIF(S72:S82,"2")+COUNTIF(S72:S82,"3")+COUNTIF(S72:S82,"4")+COUNTIF(S72:S82,"5")+COUNTIF(S72:S82,"6")+COUNTIF(S72:S82,"7")+COUNTIF(S72:S82,"8")+COUNTIF(S72:S82,"9")+COUNTIF(S72:S82,"10")+COUNTIF(S72:S82,"11"),"")</f>
        <v/>
      </c>
      <c r="T83" s="106" t="str">
        <f t="shared" si="6"/>
        <v/>
      </c>
      <c r="U83" s="111" t="str">
        <f>IF(U75&lt;&gt;"",IF(C72=U75,G74,IF(C74=U75,G74,IF(C80=U75,G82,IF(C82=U75,G82,IF(C88=U75,G90,IF(C90=U75,G90,IF(C96=U75,G98,IF(C98=U75,G98,IF(C104=U75,G106,IF(C106=U75,G106,IF(C112=U75,G114,IF(C114=U75,G114,IF(C120=U75,G122,IF(C122=U75,G122,IF(C128=U75,G130,IF(C130=U75,G130)))))))))))))))),"")</f>
        <v/>
      </c>
      <c r="V83" s="107" t="str">
        <f>IF(U83="","",VLOOKUP(U83,LISTAS!$F$5:$G$204,2,0))</f>
        <v/>
      </c>
      <c r="W83" s="108" t="str">
        <f t="shared" si="7"/>
        <v/>
      </c>
      <c r="X83" s="108" t="str">
        <f t="shared" si="8"/>
        <v/>
      </c>
    </row>
    <row r="84" spans="2:24" ht="18" customHeight="1">
      <c r="B84" s="109"/>
      <c r="C84" s="101"/>
      <c r="D84" s="100"/>
      <c r="E84" s="100"/>
      <c r="F84" s="100"/>
      <c r="G84" s="101"/>
      <c r="H84" s="100"/>
      <c r="I84" s="120"/>
      <c r="J84" s="100"/>
      <c r="K84" s="88" t="str">
        <f>IF(H76&lt;&gt;"",IF(H78&lt;&gt;"",IF(H76=H78,"",IF(H76&gt;H78,G76,G78)),""),"")</f>
        <v>NATHALIA, NINA, LUISA</v>
      </c>
      <c r="L84" s="151">
        <v>1</v>
      </c>
      <c r="M84" s="100">
        <f>IF(L84&lt;&gt;"",L84,"")</f>
        <v>1</v>
      </c>
      <c r="N84" s="100" t="str">
        <f>IF(L84&lt;&gt;"",IF(K84="","",K84),"")</f>
        <v>NATHALIA, NINA, LUISA</v>
      </c>
      <c r="O84" s="101">
        <f>IF(M84&lt;&gt;"",IF(M86&lt;&gt;"",SMALL(M84:N86,1),""),"")</f>
        <v>0</v>
      </c>
      <c r="P84" s="123"/>
      <c r="S84" s="105" t="str">
        <f>IF(U84&lt;&gt;"",1+COUNTIF(S72:S83,"1")+COUNTIF(S72:S83,"2")+COUNTIF(S72:S83,"3")+COUNTIF(S72:S83,"4")+COUNTIF(S72:S83,"5")+COUNTIF(S72:S83,"6")+COUNTIF(S72:S83,"7")+COUNTIF(S72:S83,"8")+COUNTIF(S72:S83,"9")+COUNTIF(S72:S83,"10")+COUNTIF(S72:S83,"11")+COUNTIF(S72:S83,"12"),"")</f>
        <v/>
      </c>
      <c r="T84" s="106" t="str">
        <f t="shared" si="6"/>
        <v/>
      </c>
      <c r="U84" s="111" t="str">
        <f>IF(U76&lt;&gt;"",IF(C72=U76,G74,IF(C74=U76,G74,IF(C80=U76,G82,IF(C82=U76,G82,IF(C88=U76,G90,IF(C90=U76,G90,IF(C96=U76,G98,IF(C98=U76,G98,IF(C104=U76,G106,IF(C106=U76,G106,IF(C112=U76,G114,IF(C114=U76,G114,IF(C120=U76,G122,IF(C122=U76,G122,IF(C128=U76,G130,IF(C130=U76,G130)))))))))))))))),"")</f>
        <v/>
      </c>
      <c r="V84" s="107" t="str">
        <f>IF(U84="","",VLOOKUP(U84,LISTAS!$F$5:$G$204,2,0))</f>
        <v/>
      </c>
      <c r="W84" s="108" t="str">
        <f t="shared" si="7"/>
        <v/>
      </c>
      <c r="X84" s="108" t="str">
        <f t="shared" si="8"/>
        <v/>
      </c>
    </row>
    <row r="85" spans="2:24" ht="18" customHeight="1">
      <c r="B85" s="109"/>
      <c r="C85" s="101"/>
      <c r="D85" s="100"/>
      <c r="E85" s="100"/>
      <c r="F85" s="100"/>
      <c r="G85" s="101"/>
      <c r="H85" s="100"/>
      <c r="I85" s="120"/>
      <c r="J85" s="100"/>
      <c r="K85" s="89" t="str">
        <f>IF(K84="","",VLOOKUP(K84,LISTAS!$F$5:$G$204,2,0))</f>
        <v>ARBOS SBC</v>
      </c>
      <c r="L85" s="152"/>
      <c r="M85" s="100"/>
      <c r="N85" s="100"/>
      <c r="O85" s="101"/>
      <c r="P85" s="123"/>
      <c r="S85" s="105" t="str">
        <f>IF(U85&lt;&gt;"",1+COUNTIF(S72:S84,"1")+COUNTIF(S72:S84,"2")+COUNTIF(S72:S84,"3")+COUNTIF(S72:S84,"4")+COUNTIF(S72:S84,"5")+COUNTIF(S72:S84,"6")+COUNTIF(S72:S84,"7")+COUNTIF(S72:S84,"8")+COUNTIF(S72:S84,"9")+COUNTIF(S72:S84,"10")+COUNTIF(S72:S84,"11")+COUNTIF(S72:S84,"12")+COUNTIF(S72:S84,"13"),"")</f>
        <v/>
      </c>
      <c r="T85" s="106" t="str">
        <f t="shared" si="6"/>
        <v/>
      </c>
      <c r="U85" s="111" t="str">
        <f>IF(U77&lt;&gt;"",IF(C72=U77,G74,IF(C74=U77,G74,IF(C80=U77,G82,IF(C82=U77,G82,IF(C88=U77,G90,IF(C90=U77,G90,IF(C96=U77,G98,IF(C98=U77,G98,IF(C104=U77,G106,IF(C106=U77,G106,IF(C112=U77,G114,IF(C114=U77,G114,IF(C120=U77,G122,IF(C122=U77,G122,IF(C128=U77,G130,IF(C130=U77,G130)))))))))))))))),"")</f>
        <v/>
      </c>
      <c r="V85" s="107" t="str">
        <f>IF(U85="","",VLOOKUP(U85,LISTAS!$F$5:$G$204,2,0))</f>
        <v/>
      </c>
      <c r="W85" s="108" t="str">
        <f t="shared" si="7"/>
        <v/>
      </c>
      <c r="X85" s="108" t="str">
        <f t="shared" si="8"/>
        <v/>
      </c>
    </row>
    <row r="86" spans="2:24" ht="18" customHeight="1">
      <c r="B86" s="109"/>
      <c r="C86" s="101"/>
      <c r="D86" s="100"/>
      <c r="E86" s="100"/>
      <c r="F86" s="100"/>
      <c r="G86" s="101"/>
      <c r="H86" s="100"/>
      <c r="I86" s="120"/>
      <c r="J86" s="137"/>
      <c r="K86" s="88" t="str">
        <f>IF(H92&lt;&gt;"",IF(H94&lt;&gt;"",IF(H92=H94,"",IF(H92&gt;H94,G92,G94)),""),"")</f>
        <v>ISADORA, ISABELLE, MARIA</v>
      </c>
      <c r="L86" s="151">
        <v>0</v>
      </c>
      <c r="M86" s="110">
        <f>IF(L86&lt;&gt;"",L86,"")</f>
        <v>0</v>
      </c>
      <c r="N86" s="100" t="str">
        <f>IF(L86&lt;&gt;"",IF(K86="","",K86),"")</f>
        <v>ISADORA, ISABELLE, MARIA</v>
      </c>
      <c r="O86" s="101" t="str">
        <f>VLOOKUP(O84,M84:N86,2,0)</f>
        <v>ISADORA, ISABELLE, MARIA</v>
      </c>
      <c r="P86" s="123"/>
      <c r="S86" s="105" t="str">
        <f>IF(U86&lt;&gt;"",1+COUNTIF(S72:S85,"1")+COUNTIF(S72:S85,"2")+COUNTIF(S72:S85,"3")+COUNTIF(S72:S85,"4")+COUNTIF(S72:S85,"5")+COUNTIF(S72:S85,"6")+COUNTIF(S72:S85,"7")+COUNTIF(S72:S85,"8")+COUNTIF(S72:S85,"9")+COUNTIF(S72:S85,"10")+COUNTIF(S72:S85,"11")+COUNTIF(S72:S85,"12")+COUNTIF(S72:S85,"13")+COUNTIF(S72:S85,"14"),"")</f>
        <v/>
      </c>
      <c r="T86" s="106" t="str">
        <f t="shared" si="6"/>
        <v/>
      </c>
      <c r="U86" s="111" t="str">
        <f>IF(U78&lt;&gt;"",IF(C72=U78,G74,IF(C74=U78,G74,IF(C80=U78,G82,IF(C82=U78,G82,IF(C88=U78,G90,IF(C90=U78,G90,IF(C96=U78,G98,IF(C98=U78,G98,IF(C104=U78,G106,IF(C106=U78,G106,IF(C112=U78,G114,IF(C114=U78,G114,IF(C120=U78,G122,IF(C122=U78,G122,IF(C128=U78,G130,IF(C130=U78,G130)))))))))))))))),"")</f>
        <v/>
      </c>
      <c r="V86" s="107" t="str">
        <f>IF(U86="","",VLOOKUP(U86,LISTAS!$F$5:$G$204,2,0))</f>
        <v/>
      </c>
      <c r="W86" s="108" t="str">
        <f t="shared" si="7"/>
        <v/>
      </c>
      <c r="X86" s="108" t="str">
        <f t="shared" si="8"/>
        <v/>
      </c>
    </row>
    <row r="87" spans="2:24" ht="18" customHeight="1">
      <c r="B87" s="109"/>
      <c r="C87" s="101"/>
      <c r="D87" s="100"/>
      <c r="E87" s="100"/>
      <c r="F87" s="100"/>
      <c r="G87" s="101"/>
      <c r="H87" s="100"/>
      <c r="I87" s="120"/>
      <c r="J87" s="100"/>
      <c r="K87" s="89" t="str">
        <f>IF(K86="","",VLOOKUP(K86,LISTAS!$F$5:$G$204,2,0))</f>
        <v>LICEU JARDIM</v>
      </c>
      <c r="L87" s="152"/>
      <c r="M87" s="120"/>
      <c r="N87" s="100"/>
      <c r="O87" s="101"/>
      <c r="P87" s="123"/>
      <c r="S87" s="105" t="str">
        <f>IF(U87&lt;&gt;"",1+COUNTIF(S72:S86,"1")+COUNTIF(S72:S86,"2")+COUNTIF(S72:S86,"3")+COUNTIF(S72:S86,"4")+COUNTIF(S72:S86,"5")+COUNTIF(S72:S86,"6")+COUNTIF(S72:S86,"7")+COUNTIF(S72:S86,"8")+COUNTIF(S72:S86,"9")+COUNTIF(S72:S86,"10")+COUNTIF(S72:S86,"11")+COUNTIF(S72:S86,"12")+COUNTIF(S72:S86,"13")+COUNTIF(S72:S86,"14")+COUNTIF(S72:S86,"15"),"")</f>
        <v/>
      </c>
      <c r="T87" s="106" t="str">
        <f t="shared" si="6"/>
        <v/>
      </c>
      <c r="U87" s="111" t="str">
        <f>IF(U79&lt;&gt;"",IF(C72=U79,G74,IF(C74=U79,G74,IF(C80=U79,G82,IF(C82=U79,G82,IF(C88=U79,G90,IF(C90=U79,G90,IF(C96=U79,G98,IF(C98=U79,G98,IF(C104=U79,G106,IF(C106=U79,G106,IF(C112=U79,G114,IF(C114=U79,G114,IF(C120=U79,G122,IF(C122=U79,G122,IF(C128=U79,G130,IF(C130=U79,G130)))))))))))))))),"")</f>
        <v/>
      </c>
      <c r="V87" s="107" t="str">
        <f>IF(U87="","",VLOOKUP(U87,LISTAS!$F$5:$G$204,2,0))</f>
        <v/>
      </c>
      <c r="W87" s="108" t="str">
        <f t="shared" si="7"/>
        <v/>
      </c>
      <c r="X87" s="108" t="str">
        <f t="shared" si="8"/>
        <v/>
      </c>
    </row>
    <row r="88" spans="2:24" ht="18" customHeight="1">
      <c r="B88" s="109">
        <v>6</v>
      </c>
      <c r="C88" s="88" t="s">
        <v>31</v>
      </c>
      <c r="D88" s="151">
        <v>1</v>
      </c>
      <c r="E88" s="100">
        <f>IF(D88&lt;&gt;"",D88,"")</f>
        <v>1</v>
      </c>
      <c r="F88" s="100" t="str">
        <f>IF(D88&lt;&gt;"",IF(C88="","",C88),"")</f>
        <v>ISADORA, ISABELLE, MARIA</v>
      </c>
      <c r="G88" s="101">
        <f>IF(E88&lt;&gt;"",IF(E90&lt;&gt;"",SMALL(E88:F90,1),""),"")</f>
        <v>0</v>
      </c>
      <c r="H88" s="100"/>
      <c r="I88" s="120"/>
      <c r="J88" s="100"/>
      <c r="K88" s="101"/>
      <c r="L88" s="100"/>
      <c r="M88" s="120"/>
      <c r="N88" s="100"/>
      <c r="O88" s="101"/>
      <c r="P88" s="123"/>
      <c r="S88" s="105"/>
      <c r="T88" s="106"/>
      <c r="U88" s="111"/>
      <c r="V88" s="107"/>
      <c r="W88" s="108"/>
      <c r="X88" s="108"/>
    </row>
    <row r="89" spans="2:24" ht="18" customHeight="1">
      <c r="B89" s="109"/>
      <c r="C89" s="89" t="str">
        <f>IF(C88="","",VLOOKUP(C88,LISTAS!$F$5:$G$204,2,0))</f>
        <v>LICEU JARDIM</v>
      </c>
      <c r="D89" s="152"/>
      <c r="E89" s="100"/>
      <c r="F89" s="100"/>
      <c r="G89" s="101"/>
      <c r="H89" s="100"/>
      <c r="I89" s="120"/>
      <c r="J89" s="100"/>
      <c r="K89" s="101"/>
      <c r="L89" s="100"/>
      <c r="M89" s="120"/>
      <c r="N89" s="100"/>
      <c r="O89" s="101"/>
      <c r="P89" s="123"/>
      <c r="S89" s="105"/>
      <c r="T89" s="106"/>
      <c r="U89" s="107"/>
      <c r="V89" s="107" t="str">
        <f>IF(U89="","",VLOOKUP(U89,LISTAS!$F$5:$G$204,2,0))</f>
        <v/>
      </c>
      <c r="W89" s="108" t="str">
        <f t="shared" ref="W89" si="9">IF(S89="","",IF(S89=1,180,IF(S89=2,170,IF(S89=3,150,IF(S89=4,140,IF(S89=5,135,IF(S89=6,130,IF(S89=7,120,IF(S89=8,110,IF(S89=9,105,IF(S89=10,105,IF(S89=11,105,IF(S89=12,105,IF(S89=13,105,IF(S89=14,105,IF(S89=15,105,IF(S89=16,105,IF(S89&gt;16,"",""))))))))))))))))))</f>
        <v/>
      </c>
      <c r="X89" s="108" t="str">
        <f t="shared" ref="X89" si="10">IF(S89="","",IF($V$5="NÃO","",IF(S89=1,180,IF(S89=2,170,IF(S89=3,150,IF(S89=4,140,IF(S89=5,135,IF(S89=6,130,IF(S89=7,120,IF(S89=8,110,IF(S89=9,105,IF(S89=10,105,IF(S89=11,105,IF(S89=12,105,IF(S89=13,105,IF(S89=14,105,IF(S89=15,105,IF(S89=16,105,IF(S89&gt;16,"","")))))))))))))))))))</f>
        <v/>
      </c>
    </row>
    <row r="90" spans="2:24" ht="18" customHeight="1">
      <c r="B90" s="109">
        <v>11</v>
      </c>
      <c r="C90" s="88"/>
      <c r="D90" s="151">
        <v>0</v>
      </c>
      <c r="E90" s="110">
        <f>IF(D90&lt;&gt;"",D90,"")</f>
        <v>0</v>
      </c>
      <c r="F90" s="100" t="str">
        <f>IF(D90&lt;&gt;"",IF(C90="","",C90),"")</f>
        <v/>
      </c>
      <c r="G90" s="101" t="str">
        <f>VLOOKUP(G88,E88:F90,2,0)</f>
        <v/>
      </c>
      <c r="H90" s="100"/>
      <c r="I90" s="120"/>
      <c r="J90" s="100"/>
      <c r="K90" s="101"/>
      <c r="L90" s="100"/>
      <c r="M90" s="120"/>
      <c r="N90" s="100"/>
      <c r="O90" s="101"/>
      <c r="P90" s="123"/>
      <c r="S90" s="105"/>
      <c r="T90" s="106"/>
      <c r="U90" s="111"/>
      <c r="V90" s="107"/>
      <c r="W90" s="108"/>
      <c r="X90" s="108"/>
    </row>
    <row r="91" spans="2:24" ht="18" customHeight="1">
      <c r="B91" s="109"/>
      <c r="C91" s="89" t="str">
        <f>IF(C90="","",VLOOKUP(C90,LISTAS!$F$5:$G$204,2,0))</f>
        <v/>
      </c>
      <c r="D91" s="152"/>
      <c r="E91" s="100"/>
      <c r="F91" s="124"/>
      <c r="G91" s="101"/>
      <c r="H91" s="100"/>
      <c r="I91" s="120"/>
      <c r="J91" s="100"/>
      <c r="K91" s="101"/>
      <c r="L91" s="100"/>
      <c r="M91" s="120"/>
      <c r="N91" s="100"/>
      <c r="O91" s="101"/>
      <c r="P91" s="123"/>
      <c r="S91" s="105"/>
      <c r="T91" s="106"/>
      <c r="U91" s="111"/>
      <c r="V91" s="107"/>
      <c r="W91" s="108"/>
      <c r="X91" s="108"/>
    </row>
    <row r="92" spans="2:24" ht="18" customHeight="1">
      <c r="B92" s="109"/>
      <c r="C92" s="101"/>
      <c r="D92" s="100"/>
      <c r="E92" s="100"/>
      <c r="F92" s="136"/>
      <c r="G92" s="88" t="str">
        <f>IF(D88&lt;&gt;"",IF(D90&lt;&gt;"",IF(D88=D90,"",IF(D88&gt;D90,C88,C90)),""),"")</f>
        <v>ISADORA, ISABELLE, MARIA</v>
      </c>
      <c r="H92" s="151">
        <v>1</v>
      </c>
      <c r="I92" s="121">
        <f>IF(H92&lt;&gt;"",H92,"")</f>
        <v>1</v>
      </c>
      <c r="J92" s="100" t="str">
        <f>IF(H92&lt;&gt;"",IF(G92="","",G92),"")</f>
        <v>ISADORA, ISABELLE, MARIA</v>
      </c>
      <c r="K92" s="101">
        <f>IF(I92&lt;&gt;"",IF(I94&lt;&gt;"",SMALL(I92:J94,1),""),"")</f>
        <v>0</v>
      </c>
      <c r="L92" s="112"/>
      <c r="M92" s="120"/>
      <c r="N92" s="100"/>
      <c r="O92" s="101"/>
      <c r="P92" s="123"/>
      <c r="S92" s="105"/>
      <c r="T92" s="106"/>
      <c r="U92" s="111"/>
      <c r="V92" s="107"/>
      <c r="W92" s="108"/>
      <c r="X92" s="108"/>
    </row>
    <row r="93" spans="2:24" ht="18" customHeight="1">
      <c r="B93" s="109"/>
      <c r="C93" s="101"/>
      <c r="D93" s="100"/>
      <c r="E93" s="100"/>
      <c r="F93" s="136"/>
      <c r="G93" s="89" t="str">
        <f>IF(G92="","",VLOOKUP(G92,LISTAS!$F$5:$G$204,2,0))</f>
        <v>LICEU JARDIM</v>
      </c>
      <c r="H93" s="152"/>
      <c r="I93" s="122"/>
      <c r="J93" s="100"/>
      <c r="K93" s="101"/>
      <c r="L93" s="112"/>
      <c r="M93" s="120"/>
      <c r="N93" s="100"/>
      <c r="O93" s="101"/>
      <c r="P93" s="123"/>
      <c r="S93" s="105"/>
      <c r="T93" s="106"/>
      <c r="U93" s="111"/>
      <c r="V93" s="107"/>
      <c r="W93" s="108"/>
      <c r="X93" s="108"/>
    </row>
    <row r="94" spans="2:24" ht="18" customHeight="1">
      <c r="B94" s="109"/>
      <c r="C94" s="101"/>
      <c r="D94" s="100"/>
      <c r="E94" s="120"/>
      <c r="F94" s="137"/>
      <c r="G94" s="88" t="str">
        <f>IF(D96&lt;&gt;"",IF(D98&lt;&gt;"",IF(D96=D98,"",IF(D96&gt;D98,C96,C98)),""),"")</f>
        <v/>
      </c>
      <c r="H94" s="151">
        <v>0</v>
      </c>
      <c r="I94" s="122">
        <f>IF(H94&lt;&gt;"",H94,"")</f>
        <v>0</v>
      </c>
      <c r="J94" s="100" t="str">
        <f>IF(H94&lt;&gt;"",IF(G94="","",G94),"")</f>
        <v/>
      </c>
      <c r="K94" s="101" t="str">
        <f>VLOOKUP(K92,I92:J94,2,0)</f>
        <v/>
      </c>
      <c r="L94" s="112"/>
      <c r="M94" s="120"/>
      <c r="N94" s="100"/>
      <c r="O94" s="101"/>
      <c r="P94" s="123"/>
      <c r="S94" s="105"/>
      <c r="T94" s="106"/>
      <c r="U94" s="111"/>
      <c r="V94" s="107"/>
      <c r="W94" s="108"/>
      <c r="X94" s="108"/>
    </row>
    <row r="95" spans="2:24" ht="18" customHeight="1">
      <c r="B95" s="109"/>
      <c r="C95" s="101"/>
      <c r="D95" s="100"/>
      <c r="E95" s="120"/>
      <c r="F95" s="100"/>
      <c r="G95" s="89" t="str">
        <f>IF(G94="","",VLOOKUP(G94,LISTAS!$F$5:$G$204,2,0))</f>
        <v/>
      </c>
      <c r="H95" s="152"/>
      <c r="I95" s="100"/>
      <c r="J95" s="100"/>
      <c r="K95" s="101"/>
      <c r="L95" s="112"/>
      <c r="M95" s="120"/>
      <c r="N95" s="100"/>
      <c r="O95" s="101"/>
      <c r="P95" s="123"/>
      <c r="S95" s="105"/>
      <c r="T95" s="106"/>
      <c r="U95" s="111"/>
      <c r="V95" s="107"/>
      <c r="W95" s="108"/>
      <c r="X95" s="108"/>
    </row>
    <row r="96" spans="2:24" ht="18" customHeight="1">
      <c r="B96" s="109">
        <v>4</v>
      </c>
      <c r="C96" s="88"/>
      <c r="D96" s="151">
        <v>0</v>
      </c>
      <c r="E96" s="121">
        <f>IF(D96&lt;&gt;"",D96,"")</f>
        <v>0</v>
      </c>
      <c r="F96" s="100" t="str">
        <f>IF(D96&lt;&gt;"",IF(C96="","",C96),"")</f>
        <v/>
      </c>
      <c r="G96" s="101">
        <f>IF(E96&lt;&gt;"",IF(E98&lt;&gt;"",SMALL(E96:F98,1),""),"")</f>
        <v>0</v>
      </c>
      <c r="H96" s="100"/>
      <c r="I96" s="100"/>
      <c r="J96" s="100"/>
      <c r="K96" s="101"/>
      <c r="L96" s="100"/>
      <c r="M96" s="120"/>
      <c r="N96" s="100"/>
      <c r="O96" s="101"/>
      <c r="P96" s="123"/>
      <c r="R96" s="40"/>
      <c r="S96" s="105"/>
      <c r="T96" s="106"/>
      <c r="U96" s="111"/>
      <c r="V96" s="107"/>
      <c r="W96" s="108"/>
      <c r="X96" s="108"/>
    </row>
    <row r="97" spans="2:24" ht="18" customHeight="1">
      <c r="B97" s="109"/>
      <c r="C97" s="89" t="str">
        <f>IF(C96="","",VLOOKUP(C96,LISTAS!$F$5:$G$204,2,0))</f>
        <v/>
      </c>
      <c r="D97" s="152"/>
      <c r="E97" s="122"/>
      <c r="F97" s="100"/>
      <c r="G97" s="101"/>
      <c r="H97" s="100"/>
      <c r="I97" s="100"/>
      <c r="J97" s="100"/>
      <c r="K97" s="101"/>
      <c r="L97" s="100"/>
      <c r="M97" s="120"/>
      <c r="N97" s="100"/>
      <c r="O97" s="101"/>
      <c r="P97" s="123"/>
      <c r="R97" s="40"/>
      <c r="S97" s="105"/>
      <c r="T97" s="106"/>
      <c r="U97" s="111"/>
      <c r="V97" s="107"/>
      <c r="W97" s="108"/>
      <c r="X97" s="108"/>
    </row>
    <row r="98" spans="2:24" ht="18" customHeight="1">
      <c r="B98" s="109">
        <v>13</v>
      </c>
      <c r="C98" s="88"/>
      <c r="D98" s="151">
        <v>0</v>
      </c>
      <c r="E98" s="122">
        <f>IF(D98&lt;&gt;"",D98,"")</f>
        <v>0</v>
      </c>
      <c r="F98" s="100" t="str">
        <f>IF(D98&lt;&gt;"",IF(C98="","",C98),"")</f>
        <v/>
      </c>
      <c r="G98" s="101" t="str">
        <f>VLOOKUP(G96,E96:F98,2,0)</f>
        <v/>
      </c>
      <c r="H98" s="100"/>
      <c r="I98" s="100"/>
      <c r="J98" s="100"/>
      <c r="K98" s="101"/>
      <c r="L98" s="100"/>
      <c r="M98" s="120"/>
      <c r="N98" s="100"/>
      <c r="O98" s="101"/>
      <c r="P98" s="123"/>
      <c r="R98" s="40"/>
      <c r="S98" s="105"/>
      <c r="T98" s="106"/>
      <c r="U98" s="111"/>
      <c r="V98" s="107"/>
      <c r="W98" s="108"/>
      <c r="X98" s="108"/>
    </row>
    <row r="99" spans="2:24" ht="18" customHeight="1">
      <c r="B99" s="109"/>
      <c r="C99" s="89" t="str">
        <f>IF(C98="","",VLOOKUP(C98,LISTAS!$F$5:$G$204,2,0))</f>
        <v/>
      </c>
      <c r="D99" s="152"/>
      <c r="E99" s="100"/>
      <c r="F99" s="100"/>
      <c r="G99" s="101"/>
      <c r="H99" s="100"/>
      <c r="I99" s="100"/>
      <c r="J99" s="100"/>
      <c r="K99" s="101"/>
      <c r="L99" s="100"/>
      <c r="M99" s="120"/>
      <c r="N99" s="100"/>
      <c r="O99" s="101"/>
      <c r="P99" s="100"/>
      <c r="R99" s="40"/>
      <c r="S99" s="105"/>
      <c r="T99" s="106"/>
      <c r="U99" s="111"/>
      <c r="V99" s="107"/>
      <c r="W99" s="108"/>
      <c r="X99" s="108"/>
    </row>
    <row r="100" spans="2:24" ht="18" customHeight="1">
      <c r="B100" s="109"/>
      <c r="C100" s="94"/>
      <c r="D100" s="112"/>
      <c r="E100" s="100"/>
      <c r="F100" s="100"/>
      <c r="G100" s="101"/>
      <c r="H100" s="100"/>
      <c r="I100" s="100"/>
      <c r="J100" s="100"/>
      <c r="K100" s="101"/>
      <c r="L100" s="100"/>
      <c r="M100" s="120"/>
      <c r="N100" s="100"/>
      <c r="O100" s="88" t="str">
        <f>IF(L84&lt;&gt;"",IF(L86&lt;&gt;"",IF(L84=L86,"",IF(L84&gt;L86,K84,K86)),""),"")</f>
        <v>NATHALIA, NINA, LUISA</v>
      </c>
      <c r="P100" s="151">
        <v>1</v>
      </c>
      <c r="Q100" s="43"/>
      <c r="S100" s="105"/>
      <c r="T100" s="106"/>
      <c r="U100" s="111"/>
      <c r="V100" s="107"/>
      <c r="W100" s="108"/>
      <c r="X100" s="108"/>
    </row>
    <row r="101" spans="2:24" ht="18" customHeight="1">
      <c r="B101" s="109"/>
      <c r="C101" s="94"/>
      <c r="D101" s="112"/>
      <c r="E101" s="100"/>
      <c r="F101" s="100"/>
      <c r="G101" s="101"/>
      <c r="H101" s="100"/>
      <c r="I101" s="100"/>
      <c r="J101" s="100"/>
      <c r="K101" s="101"/>
      <c r="L101" s="100"/>
      <c r="M101" s="120"/>
      <c r="N101" s="100"/>
      <c r="O101" s="89" t="str">
        <f>IF(O100="","",VLOOKUP(O100,LISTAS!$F$5:$G$204,2,0))</f>
        <v>ARBOS SBC</v>
      </c>
      <c r="P101" s="152"/>
      <c r="Q101" s="43"/>
      <c r="S101" s="105"/>
      <c r="T101" s="106"/>
      <c r="U101" s="111"/>
      <c r="V101" s="107"/>
      <c r="W101" s="108"/>
      <c r="X101" s="108"/>
    </row>
    <row r="102" spans="2:24" ht="18" customHeight="1">
      <c r="B102" s="109"/>
      <c r="C102" s="94"/>
      <c r="D102" s="112"/>
      <c r="E102" s="100"/>
      <c r="F102" s="100"/>
      <c r="G102" s="101"/>
      <c r="H102" s="100"/>
      <c r="I102" s="100"/>
      <c r="J102" s="100"/>
      <c r="K102" s="101"/>
      <c r="L102" s="100"/>
      <c r="M102" s="120"/>
      <c r="N102" s="137"/>
      <c r="O102" s="88" t="str">
        <f>IF(L116&lt;&gt;"",IF(L118&lt;&gt;"",IF(L116=L118,"",IF(L116&gt;L118,K116,K118)),""),"")</f>
        <v>ISABELLE, JULIA, GIOVANNA</v>
      </c>
      <c r="P102" s="151">
        <v>0</v>
      </c>
      <c r="Q102" s="43"/>
      <c r="S102" s="105"/>
      <c r="T102" s="106"/>
      <c r="U102" s="111"/>
      <c r="V102" s="107"/>
      <c r="W102" s="108"/>
      <c r="X102" s="108"/>
    </row>
    <row r="103" spans="2:24" ht="18" customHeight="1">
      <c r="B103" s="109"/>
      <c r="C103" s="94"/>
      <c r="D103" s="112"/>
      <c r="E103" s="100"/>
      <c r="F103" s="100"/>
      <c r="G103" s="101"/>
      <c r="H103" s="100"/>
      <c r="I103" s="100"/>
      <c r="J103" s="100"/>
      <c r="K103" s="101"/>
      <c r="L103" s="100"/>
      <c r="M103" s="120"/>
      <c r="N103" s="100"/>
      <c r="O103" s="89" t="str">
        <f>IF(O102="","",VLOOKUP(O102,LISTAS!$F$5:$G$204,2,0))</f>
        <v>LICEU JARDIM</v>
      </c>
      <c r="P103" s="152"/>
      <c r="Q103" s="43"/>
      <c r="S103" s="105"/>
      <c r="T103" s="106"/>
      <c r="U103" s="111"/>
      <c r="V103" s="107"/>
      <c r="W103" s="108"/>
      <c r="X103" s="108"/>
    </row>
    <row r="104" spans="2:24" ht="18" customHeight="1">
      <c r="B104" s="109">
        <v>3</v>
      </c>
      <c r="C104" s="88" t="s">
        <v>32</v>
      </c>
      <c r="D104" s="151">
        <v>1</v>
      </c>
      <c r="E104" s="100">
        <f>IF(D104&lt;&gt;"",D104,"")</f>
        <v>1</v>
      </c>
      <c r="F104" s="100" t="str">
        <f>IF(D104&lt;&gt;"",IF(C104="","",C104),"")</f>
        <v>HELENA, LUIZA, ISABELA, LAURA</v>
      </c>
      <c r="G104" s="101">
        <f>IF(E104&lt;&gt;"",IF(E106&lt;&gt;"",SMALL(E104:F106,1),""),"")</f>
        <v>0</v>
      </c>
      <c r="H104" s="100"/>
      <c r="I104" s="100"/>
      <c r="J104" s="100"/>
      <c r="K104" s="101"/>
      <c r="L104" s="100"/>
      <c r="M104" s="120"/>
      <c r="N104" s="100"/>
      <c r="O104" s="101"/>
      <c r="P104" s="123"/>
      <c r="Q104" s="43"/>
      <c r="S104" s="105"/>
      <c r="T104" s="106"/>
      <c r="U104" s="111"/>
      <c r="V104" s="107"/>
      <c r="W104" s="108"/>
      <c r="X104" s="108"/>
    </row>
    <row r="105" spans="2:24" ht="18" customHeight="1">
      <c r="B105" s="109"/>
      <c r="C105" s="89" t="str">
        <f>IF(C104="","",VLOOKUP(C104,LISTAS!$F$5:$G$204,2,0))</f>
        <v>STAGIUM - DIAD</v>
      </c>
      <c r="D105" s="152"/>
      <c r="E105" s="100"/>
      <c r="F105" s="100"/>
      <c r="G105" s="101"/>
      <c r="H105" s="100"/>
      <c r="I105" s="100"/>
      <c r="J105" s="100"/>
      <c r="K105" s="101"/>
      <c r="L105" s="100"/>
      <c r="M105" s="120"/>
      <c r="N105" s="100"/>
      <c r="O105" s="101"/>
      <c r="P105" s="123"/>
      <c r="Q105" s="43"/>
      <c r="S105" s="105"/>
      <c r="T105" s="106"/>
      <c r="U105" s="107"/>
      <c r="V105" s="107"/>
      <c r="W105" s="108"/>
      <c r="X105" s="108"/>
    </row>
    <row r="106" spans="2:24" ht="18" customHeight="1">
      <c r="B106" s="109">
        <v>14</v>
      </c>
      <c r="C106" s="88"/>
      <c r="D106" s="151">
        <v>0</v>
      </c>
      <c r="E106" s="110">
        <f>IF(D106&lt;&gt;"",D106,"")</f>
        <v>0</v>
      </c>
      <c r="F106" s="100" t="str">
        <f>IF(D106&lt;&gt;"",IF(C106="","",C106),"")</f>
        <v/>
      </c>
      <c r="G106" s="101" t="str">
        <f>VLOOKUP(G104,E104:F106,2,0)</f>
        <v/>
      </c>
      <c r="H106" s="100"/>
      <c r="I106" s="100"/>
      <c r="J106" s="100"/>
      <c r="K106" s="101"/>
      <c r="L106" s="100"/>
      <c r="M106" s="120"/>
      <c r="N106" s="100"/>
      <c r="O106" s="101"/>
      <c r="P106" s="123"/>
      <c r="Q106" s="43"/>
      <c r="S106" s="105"/>
      <c r="T106" s="106"/>
      <c r="U106" s="107"/>
      <c r="V106" s="107" t="str">
        <f>IF(U106="","",VLOOKUP(U106,LISTAS!$F$5:$G$204,2,0))</f>
        <v/>
      </c>
      <c r="W106" s="108" t="str">
        <f t="shared" ref="W106:W132" si="11">IF(S106="","",IF(S106=1,180,IF(S106=2,170,IF(S106=3,150,IF(S106=4,140,IF(S106=5,135,IF(S106=6,130,IF(S106=7,120,IF(S106=8,110,IF(S106=9,105,IF(S106=10,105,IF(S106=11,105,IF(S106=12,105,IF(S106=13,105,IF(S106=14,105,IF(S106=15,105,IF(S106=16,105,IF(S106&gt;16,"",""))))))))))))))))))</f>
        <v/>
      </c>
      <c r="X106" s="108"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09"/>
      <c r="C107" s="89" t="str">
        <f>IF(C106="","",VLOOKUP(C106,LISTAS!$F$5:$G$204,2,0))</f>
        <v/>
      </c>
      <c r="D107" s="152"/>
      <c r="E107" s="100"/>
      <c r="F107" s="124"/>
      <c r="G107" s="101"/>
      <c r="H107" s="100"/>
      <c r="I107" s="100"/>
      <c r="J107" s="100"/>
      <c r="K107" s="101"/>
      <c r="L107" s="100"/>
      <c r="M107" s="120"/>
      <c r="N107" s="100"/>
      <c r="O107" s="101"/>
      <c r="P107" s="123"/>
      <c r="Q107" s="43"/>
      <c r="S107" s="105"/>
      <c r="T107" s="106"/>
      <c r="U107" s="107"/>
      <c r="V107" s="107"/>
      <c r="W107" s="108"/>
      <c r="X107" s="108"/>
    </row>
    <row r="108" spans="2:24" ht="18" customHeight="1">
      <c r="B108" s="109"/>
      <c r="C108" s="94"/>
      <c r="D108" s="112"/>
      <c r="E108" s="100"/>
      <c r="F108" s="136"/>
      <c r="G108" s="88" t="str">
        <f>IF(D104&lt;&gt;"",IF(D106&lt;&gt;"",IF(D104=D106,"",IF(D104&gt;D106,C104,C106)),""),"")</f>
        <v>HELENA, LUIZA, ISABELA, LAURA</v>
      </c>
      <c r="H108" s="151">
        <v>1</v>
      </c>
      <c r="I108" s="100">
        <f>IF(H108&lt;&gt;"",H108,"")</f>
        <v>1</v>
      </c>
      <c r="J108" s="100" t="str">
        <f>IF(H108&lt;&gt;"",IF(G108="","",G108),"")</f>
        <v>HELENA, LUIZA, ISABELA, LAURA</v>
      </c>
      <c r="K108" s="101">
        <f>IF(I108&lt;&gt;"",IF(I110&lt;&gt;"",SMALL(I108:J110,1),""),"")</f>
        <v>0</v>
      </c>
      <c r="L108" s="100"/>
      <c r="M108" s="120"/>
      <c r="N108" s="100"/>
      <c r="O108" s="101"/>
      <c r="P108" s="123"/>
      <c r="Q108" s="43"/>
      <c r="S108" s="105"/>
      <c r="T108" s="106"/>
      <c r="U108" s="107"/>
      <c r="V108" s="107" t="str">
        <f>IF(U108="","",VLOOKUP(U108,LISTAS!$F$5:$G$204,2,0))</f>
        <v/>
      </c>
      <c r="W108" s="108" t="str">
        <f t="shared" si="11"/>
        <v/>
      </c>
      <c r="X108" s="108" t="str">
        <f t="shared" si="12"/>
        <v/>
      </c>
    </row>
    <row r="109" spans="2:24" ht="18" customHeight="1">
      <c r="B109" s="109"/>
      <c r="C109" s="94"/>
      <c r="D109" s="112"/>
      <c r="E109" s="100"/>
      <c r="F109" s="136"/>
      <c r="G109" s="89" t="str">
        <f>IF(G108="","",VLOOKUP(G108,LISTAS!$F$5:$G$204,2,0))</f>
        <v>STAGIUM - DIAD</v>
      </c>
      <c r="H109" s="152"/>
      <c r="I109" s="100"/>
      <c r="J109" s="100"/>
      <c r="K109" s="101"/>
      <c r="L109" s="100"/>
      <c r="M109" s="120"/>
      <c r="N109" s="100"/>
      <c r="O109" s="101"/>
      <c r="P109" s="123"/>
      <c r="Q109" s="43"/>
      <c r="S109" s="105"/>
      <c r="T109" s="106"/>
      <c r="U109" s="107"/>
      <c r="V109" s="107"/>
      <c r="W109" s="108"/>
      <c r="X109" s="108"/>
    </row>
    <row r="110" spans="2:24" ht="18" customHeight="1">
      <c r="B110" s="109"/>
      <c r="C110" s="94"/>
      <c r="D110" s="112"/>
      <c r="E110" s="120"/>
      <c r="F110" s="137"/>
      <c r="G110" s="88" t="str">
        <f>IF(D112&lt;&gt;"",IF(D114&lt;&gt;"",IF(D112=D114,"",IF(D112&gt;D114,C112,C114)),""),"")</f>
        <v/>
      </c>
      <c r="H110" s="151">
        <v>0</v>
      </c>
      <c r="I110" s="110">
        <f>IF(H110&lt;&gt;"",H110,"")</f>
        <v>0</v>
      </c>
      <c r="J110" s="100" t="str">
        <f>IF(H110&lt;&gt;"",IF(G110="","",G110),"")</f>
        <v/>
      </c>
      <c r="K110" s="101" t="str">
        <f>VLOOKUP(K108,I108:J110,2,0)</f>
        <v/>
      </c>
      <c r="L110" s="100"/>
      <c r="M110" s="120"/>
      <c r="N110" s="100"/>
      <c r="O110" s="101"/>
      <c r="P110" s="123"/>
      <c r="S110" s="105"/>
      <c r="T110" s="106"/>
      <c r="U110" s="107"/>
      <c r="V110" s="107" t="str">
        <f>IF(U110="","",VLOOKUP(U110,LISTAS!$F$5:$G$204,2,0))</f>
        <v/>
      </c>
      <c r="W110" s="108" t="str">
        <f t="shared" si="11"/>
        <v/>
      </c>
      <c r="X110" s="108" t="str">
        <f t="shared" si="12"/>
        <v/>
      </c>
    </row>
    <row r="111" spans="2:24" ht="18" customHeight="1">
      <c r="B111" s="109"/>
      <c r="C111" s="94"/>
      <c r="D111" s="112"/>
      <c r="E111" s="120"/>
      <c r="F111" s="100"/>
      <c r="G111" s="89" t="str">
        <f>IF(G110="","",VLOOKUP(G110,LISTAS!$F$5:$G$204,2,0))</f>
        <v/>
      </c>
      <c r="H111" s="152"/>
      <c r="I111" s="120"/>
      <c r="J111" s="100"/>
      <c r="K111" s="101"/>
      <c r="L111" s="100"/>
      <c r="M111" s="120"/>
      <c r="N111" s="100"/>
      <c r="O111" s="101"/>
      <c r="P111" s="123"/>
      <c r="S111" s="105"/>
      <c r="T111" s="106"/>
      <c r="U111" s="107"/>
      <c r="V111" s="107"/>
      <c r="W111" s="108"/>
      <c r="X111" s="108"/>
    </row>
    <row r="112" spans="2:24" ht="18" customHeight="1">
      <c r="B112" s="109">
        <v>5</v>
      </c>
      <c r="C112" s="88"/>
      <c r="D112" s="151">
        <v>0</v>
      </c>
      <c r="E112" s="121">
        <f>IF(D112&lt;&gt;"",D112,"")</f>
        <v>0</v>
      </c>
      <c r="F112" s="100" t="str">
        <f>IF(D112&lt;&gt;"",IF(C112="","",C112),"")</f>
        <v/>
      </c>
      <c r="G112" s="101">
        <f>IF(E112&lt;&gt;"",IF(E114&lt;&gt;"",SMALL(E112:F114,1),""),"")</f>
        <v>0</v>
      </c>
      <c r="H112" s="100"/>
      <c r="I112" s="120"/>
      <c r="J112" s="100"/>
      <c r="K112" s="101"/>
      <c r="L112" s="100"/>
      <c r="M112" s="120"/>
      <c r="N112" s="100"/>
      <c r="O112" s="101"/>
      <c r="P112" s="123"/>
      <c r="S112" s="105"/>
      <c r="T112" s="106"/>
      <c r="U112" s="107"/>
      <c r="V112" s="107" t="str">
        <f>IF(U112="","",VLOOKUP(U112,LISTAS!$F$5:$G$204,2,0))</f>
        <v/>
      </c>
      <c r="W112" s="108" t="str">
        <f t="shared" si="11"/>
        <v/>
      </c>
      <c r="X112" s="108" t="str">
        <f t="shared" si="12"/>
        <v/>
      </c>
    </row>
    <row r="113" spans="2:24" ht="18" customHeight="1">
      <c r="B113" s="109"/>
      <c r="C113" s="89" t="str">
        <f>IF(C112="","",VLOOKUP(C112,LISTAS!$F$5:$G$204,2,0))</f>
        <v/>
      </c>
      <c r="D113" s="152"/>
      <c r="E113" s="122"/>
      <c r="F113" s="100"/>
      <c r="G113" s="101"/>
      <c r="H113" s="100"/>
      <c r="I113" s="120"/>
      <c r="J113" s="100"/>
      <c r="K113" s="101"/>
      <c r="L113" s="100"/>
      <c r="M113" s="120"/>
      <c r="N113" s="100"/>
      <c r="O113" s="101"/>
      <c r="P113" s="123"/>
      <c r="S113" s="105"/>
      <c r="T113" s="106"/>
      <c r="U113" s="107"/>
      <c r="V113" s="107"/>
      <c r="W113" s="108"/>
      <c r="X113" s="108"/>
    </row>
    <row r="114" spans="2:24" ht="18" customHeight="1">
      <c r="B114" s="109">
        <v>12</v>
      </c>
      <c r="C114" s="88"/>
      <c r="D114" s="151">
        <v>0</v>
      </c>
      <c r="E114" s="122">
        <f>IF(D114&lt;&gt;"",D114,"")</f>
        <v>0</v>
      </c>
      <c r="F114" s="100" t="str">
        <f>IF(D114&lt;&gt;"",IF(C114="","",C114),"")</f>
        <v/>
      </c>
      <c r="G114" s="101" t="str">
        <f>VLOOKUP(G112,E112:F114,2,0)</f>
        <v/>
      </c>
      <c r="H114" s="100"/>
      <c r="I114" s="120"/>
      <c r="J114" s="100"/>
      <c r="K114" s="101"/>
      <c r="L114" s="100"/>
      <c r="M114" s="120"/>
      <c r="N114" s="100"/>
      <c r="O114" s="101"/>
      <c r="P114" s="123"/>
      <c r="S114" s="105"/>
      <c r="T114" s="106"/>
      <c r="U114" s="107"/>
      <c r="V114" s="107" t="str">
        <f>IF(U114="","",VLOOKUP(U114,LISTAS!$F$5:$G$204,2,0))</f>
        <v/>
      </c>
      <c r="W114" s="108" t="str">
        <f t="shared" si="11"/>
        <v/>
      </c>
      <c r="X114" s="108" t="str">
        <f t="shared" si="12"/>
        <v/>
      </c>
    </row>
    <row r="115" spans="2:24" ht="18" customHeight="1">
      <c r="B115" s="109"/>
      <c r="C115" s="89" t="str">
        <f>IF(C114="","",VLOOKUP(C114,LISTAS!$F$5:$G$204,2,0))</f>
        <v/>
      </c>
      <c r="D115" s="152"/>
      <c r="E115" s="100"/>
      <c r="F115" s="100"/>
      <c r="G115" s="101"/>
      <c r="H115" s="100"/>
      <c r="I115" s="120"/>
      <c r="J115" s="100"/>
      <c r="K115" s="101"/>
      <c r="L115" s="100"/>
      <c r="M115" s="120"/>
      <c r="N115" s="100"/>
      <c r="O115" s="101"/>
      <c r="P115" s="123"/>
      <c r="S115" s="105"/>
      <c r="T115" s="106"/>
      <c r="U115" s="107"/>
      <c r="V115" s="107"/>
      <c r="W115" s="108"/>
      <c r="X115" s="108"/>
    </row>
    <row r="116" spans="2:24" ht="18" customHeight="1">
      <c r="B116" s="109"/>
      <c r="C116" s="94"/>
      <c r="D116" s="112"/>
      <c r="E116" s="100"/>
      <c r="F116" s="100"/>
      <c r="G116" s="101"/>
      <c r="H116" s="100"/>
      <c r="I116" s="120"/>
      <c r="J116" s="100"/>
      <c r="K116" s="88" t="str">
        <f>IF(H108&lt;&gt;"",IF(H110&lt;&gt;"",IF(H108=H110,"",IF(H108&gt;H110,G108,G110)),""),"")</f>
        <v>HELENA, LUIZA, ISABELA, LAURA</v>
      </c>
      <c r="L116" s="151">
        <v>0</v>
      </c>
      <c r="M116" s="121">
        <f>IF(L116&lt;&gt;"",L116,"")</f>
        <v>0</v>
      </c>
      <c r="N116" s="100" t="str">
        <f>IF(L116&lt;&gt;"",IF(K116="","",K116),"")</f>
        <v>HELENA, LUIZA, ISABELA, LAURA</v>
      </c>
      <c r="O116" s="101">
        <f>IF(M116&lt;&gt;"",IF(M118&lt;&gt;"",SMALL(M116:N118,1),""),"")</f>
        <v>0</v>
      </c>
      <c r="P116" s="123"/>
      <c r="S116" s="105"/>
      <c r="T116" s="106"/>
      <c r="U116" s="107"/>
      <c r="V116" s="107" t="str">
        <f>IF(U116="","",VLOOKUP(U116,LISTAS!$F$5:$G$204,2,0))</f>
        <v/>
      </c>
      <c r="W116" s="108" t="str">
        <f t="shared" si="11"/>
        <v/>
      </c>
      <c r="X116" s="108" t="str">
        <f t="shared" si="12"/>
        <v/>
      </c>
    </row>
    <row r="117" spans="2:24" ht="18" customHeight="1">
      <c r="B117" s="109"/>
      <c r="C117" s="94"/>
      <c r="D117" s="112"/>
      <c r="E117" s="100"/>
      <c r="F117" s="100"/>
      <c r="G117" s="101"/>
      <c r="H117" s="100"/>
      <c r="I117" s="120"/>
      <c r="J117" s="100"/>
      <c r="K117" s="89" t="str">
        <f>IF(K116="","",VLOOKUP(K116,LISTAS!$F$5:$G$204,2,0))</f>
        <v>STAGIUM - DIAD</v>
      </c>
      <c r="L117" s="152"/>
      <c r="M117" s="122"/>
      <c r="N117" s="100"/>
      <c r="O117" s="101"/>
      <c r="P117" s="123"/>
      <c r="S117" s="105"/>
      <c r="T117" s="106"/>
      <c r="U117" s="107"/>
      <c r="V117" s="107"/>
      <c r="W117" s="108"/>
      <c r="X117" s="108"/>
    </row>
    <row r="118" spans="2:24" ht="18" customHeight="1">
      <c r="B118" s="109"/>
      <c r="C118" s="94"/>
      <c r="D118" s="112"/>
      <c r="E118" s="100"/>
      <c r="F118" s="100"/>
      <c r="G118" s="101"/>
      <c r="H118" s="100"/>
      <c r="I118" s="120"/>
      <c r="J118" s="137"/>
      <c r="K118" s="88" t="str">
        <f>IF(H124&lt;&gt;"",IF(H126&lt;&gt;"",IF(H124=H126,"",IF(H124&gt;H126,G124,G126)),""),"")</f>
        <v>ISABELLE, JULIA, GIOVANNA</v>
      </c>
      <c r="L118" s="151">
        <v>1</v>
      </c>
      <c r="M118" s="122">
        <f>IF(L118&lt;&gt;"",L118,"")</f>
        <v>1</v>
      </c>
      <c r="N118" s="100" t="str">
        <f>IF(L118&lt;&gt;"",IF(K118="","",K118),"")</f>
        <v>ISABELLE, JULIA, GIOVANNA</v>
      </c>
      <c r="O118" s="101" t="str">
        <f>VLOOKUP(O116,M116:N118,2,0)</f>
        <v>HELENA, LUIZA, ISABELA, LAURA</v>
      </c>
      <c r="P118" s="123"/>
      <c r="S118" s="105"/>
      <c r="T118" s="106"/>
      <c r="U118" s="107"/>
      <c r="V118" s="107" t="str">
        <f>IF(U118="","",VLOOKUP(U118,LISTAS!$F$5:$G$204,2,0))</f>
        <v/>
      </c>
      <c r="W118" s="108" t="str">
        <f t="shared" si="11"/>
        <v/>
      </c>
      <c r="X118" s="108" t="str">
        <f t="shared" si="12"/>
        <v/>
      </c>
    </row>
    <row r="119" spans="2:24" ht="18" customHeight="1">
      <c r="B119" s="109"/>
      <c r="C119" s="94"/>
      <c r="D119" s="112"/>
      <c r="E119" s="100"/>
      <c r="F119" s="100"/>
      <c r="G119" s="101"/>
      <c r="H119" s="100"/>
      <c r="I119" s="120"/>
      <c r="J119" s="100"/>
      <c r="K119" s="89" t="str">
        <f>IF(K118="","",VLOOKUP(K118,LISTAS!$F$5:$G$204,2,0))</f>
        <v>LICEU JARDIM</v>
      </c>
      <c r="L119" s="152"/>
      <c r="M119" s="100"/>
      <c r="N119" s="100"/>
      <c r="O119" s="101"/>
      <c r="P119" s="123"/>
      <c r="S119" s="105"/>
      <c r="T119" s="106"/>
      <c r="U119" s="107"/>
      <c r="V119" s="107"/>
      <c r="W119" s="108"/>
      <c r="X119" s="108"/>
    </row>
    <row r="120" spans="2:24" ht="18" customHeight="1">
      <c r="B120" s="109">
        <v>8</v>
      </c>
      <c r="C120" s="88" t="s">
        <v>33</v>
      </c>
      <c r="D120" s="151">
        <v>1</v>
      </c>
      <c r="E120" s="100">
        <f>IF(D120&lt;&gt;"",D120,"")</f>
        <v>1</v>
      </c>
      <c r="F120" s="100" t="str">
        <f>IF(D120&lt;&gt;"",IF(C120="","",C120),"")</f>
        <v>ISABELLE, JULIA, GIOVANNA</v>
      </c>
      <c r="G120" s="101">
        <f>IF(E120&lt;&gt;"",IF(E122&lt;&gt;"",SMALL(E120:F122,1),""),"")</f>
        <v>0</v>
      </c>
      <c r="H120" s="100"/>
      <c r="I120" s="120"/>
      <c r="J120" s="100"/>
      <c r="K120" s="94"/>
      <c r="L120" s="112"/>
      <c r="M120" s="100"/>
      <c r="N120" s="100"/>
      <c r="O120" s="101"/>
      <c r="P120" s="123"/>
      <c r="S120" s="105"/>
      <c r="T120" s="106"/>
      <c r="U120" s="107"/>
      <c r="V120" s="107" t="str">
        <f>IF(U120="","",VLOOKUP(U120,LISTAS!$F$5:$G$204,2,0))</f>
        <v/>
      </c>
      <c r="W120" s="108" t="str">
        <f t="shared" si="11"/>
        <v/>
      </c>
      <c r="X120" s="108" t="str">
        <f t="shared" si="12"/>
        <v/>
      </c>
    </row>
    <row r="121" spans="2:24" ht="18" customHeight="1">
      <c r="B121" s="109"/>
      <c r="C121" s="89" t="str">
        <f>IF(C120="","",VLOOKUP(C120,LISTAS!$F$5:$G$204,2,0))</f>
        <v>LICEU JARDIM</v>
      </c>
      <c r="D121" s="152"/>
      <c r="E121" s="100"/>
      <c r="F121" s="100"/>
      <c r="G121" s="101"/>
      <c r="H121" s="100"/>
      <c r="I121" s="120"/>
      <c r="J121" s="100"/>
      <c r="K121" s="94"/>
      <c r="L121" s="112"/>
      <c r="M121" s="100"/>
      <c r="N121" s="100"/>
      <c r="O121" s="101"/>
      <c r="P121" s="123"/>
      <c r="S121" s="105"/>
      <c r="T121" s="106"/>
      <c r="U121" s="107"/>
      <c r="V121" s="107"/>
      <c r="W121" s="108"/>
      <c r="X121" s="108"/>
    </row>
    <row r="122" spans="2:24" ht="18" customHeight="1">
      <c r="B122" s="109">
        <v>10</v>
      </c>
      <c r="C122" s="88"/>
      <c r="D122" s="151">
        <v>0</v>
      </c>
      <c r="E122" s="110">
        <f>IF(D122&lt;&gt;"",D122,"")</f>
        <v>0</v>
      </c>
      <c r="F122" s="100" t="str">
        <f>IF(D122&lt;&gt;"",IF(C122="","",C122),"")</f>
        <v/>
      </c>
      <c r="G122" s="101" t="str">
        <f>VLOOKUP(G120,E120:F122,2,0)</f>
        <v/>
      </c>
      <c r="H122" s="100"/>
      <c r="I122" s="120"/>
      <c r="J122" s="100"/>
      <c r="K122" s="94"/>
      <c r="L122" s="112"/>
      <c r="M122" s="100"/>
      <c r="N122" s="100"/>
      <c r="O122" s="101"/>
      <c r="P122" s="123"/>
      <c r="S122" s="105"/>
      <c r="T122" s="106"/>
      <c r="U122" s="107"/>
      <c r="V122" s="107" t="str">
        <f>IF(U122="","",VLOOKUP(U122,LISTAS!$F$5:$G$204,2,0))</f>
        <v/>
      </c>
      <c r="W122" s="108" t="str">
        <f t="shared" si="11"/>
        <v/>
      </c>
      <c r="X122" s="108" t="str">
        <f t="shared" si="12"/>
        <v/>
      </c>
    </row>
    <row r="123" spans="2:24" ht="18" customHeight="1">
      <c r="B123" s="109"/>
      <c r="C123" s="89" t="str">
        <f>IF(C122="","",VLOOKUP(C122,LISTAS!$F$5:$G$204,2,0))</f>
        <v/>
      </c>
      <c r="D123" s="152"/>
      <c r="E123" s="100"/>
      <c r="F123" s="124"/>
      <c r="G123" s="101"/>
      <c r="H123" s="100"/>
      <c r="I123" s="120"/>
      <c r="J123" s="100"/>
      <c r="K123" s="94"/>
      <c r="L123" s="112"/>
      <c r="M123" s="100"/>
      <c r="N123" s="100"/>
      <c r="O123" s="101"/>
      <c r="P123" s="123"/>
      <c r="S123" s="105"/>
      <c r="T123" s="106"/>
      <c r="U123" s="107"/>
      <c r="V123" s="107"/>
      <c r="W123" s="108"/>
      <c r="X123" s="108"/>
    </row>
    <row r="124" spans="2:24" ht="18" customHeight="1">
      <c r="B124" s="109"/>
      <c r="C124" s="94"/>
      <c r="D124" s="112"/>
      <c r="E124" s="100"/>
      <c r="F124" s="136"/>
      <c r="G124" s="88" t="str">
        <f>IF(D120&lt;&gt;"",IF(D122&lt;&gt;"",IF(D120=D122,"",IF(D120&gt;D122,C120,C122)),""),"")</f>
        <v>ISABELLE, JULIA, GIOVANNA</v>
      </c>
      <c r="H124" s="151">
        <v>1</v>
      </c>
      <c r="I124" s="121">
        <f>IF(H124&lt;&gt;"",H124,"")</f>
        <v>1</v>
      </c>
      <c r="J124" s="100" t="str">
        <f>IF(H124&lt;&gt;"",IF(G124="","",G124),"")</f>
        <v>ISABELLE, JULIA, GIOVANNA</v>
      </c>
      <c r="K124" s="101">
        <f>IF(I124&lt;&gt;"",IF(I126&lt;&gt;"",SMALL(I124:J126,1),""),"")</f>
        <v>0</v>
      </c>
      <c r="L124" s="112"/>
      <c r="M124" s="100"/>
      <c r="N124" s="100"/>
      <c r="O124" s="101"/>
      <c r="P124" s="123"/>
      <c r="S124" s="105"/>
      <c r="T124" s="106"/>
      <c r="U124" s="107"/>
      <c r="V124" s="107" t="str">
        <f>IF(U124="","",VLOOKUP(U124,LISTAS!$F$5:$G$204,2,0))</f>
        <v/>
      </c>
      <c r="W124" s="108" t="str">
        <f t="shared" si="11"/>
        <v/>
      </c>
      <c r="X124" s="108" t="str">
        <f t="shared" si="12"/>
        <v/>
      </c>
    </row>
    <row r="125" spans="2:24" ht="18" customHeight="1">
      <c r="B125" s="109"/>
      <c r="C125" s="94"/>
      <c r="D125" s="112"/>
      <c r="E125" s="100"/>
      <c r="F125" s="136"/>
      <c r="G125" s="89" t="str">
        <f>IF(G124="","",VLOOKUP(G124,LISTAS!$F$5:$G$204,2,0))</f>
        <v>LICEU JARDIM</v>
      </c>
      <c r="H125" s="152"/>
      <c r="I125" s="122"/>
      <c r="J125" s="100"/>
      <c r="K125" s="101"/>
      <c r="L125" s="112"/>
      <c r="M125" s="100"/>
      <c r="N125" s="100"/>
      <c r="O125" s="101"/>
      <c r="P125" s="123"/>
      <c r="S125" s="105"/>
      <c r="T125" s="106"/>
      <c r="U125" s="107"/>
      <c r="V125" s="107"/>
      <c r="W125" s="108"/>
      <c r="X125" s="108"/>
    </row>
    <row r="126" spans="2:24" ht="18" customHeight="1">
      <c r="B126" s="109"/>
      <c r="C126" s="94"/>
      <c r="D126" s="112"/>
      <c r="E126" s="120"/>
      <c r="F126" s="137"/>
      <c r="G126" s="88" t="str">
        <f>IF(D128&lt;&gt;"",IF(D130&lt;&gt;"",IF(D128=D130,"",IF(D128&gt;D130,C128,C130)),""),"")</f>
        <v/>
      </c>
      <c r="H126" s="151">
        <v>0</v>
      </c>
      <c r="I126" s="122">
        <f>IF(H126&lt;&gt;"",H126,"")</f>
        <v>0</v>
      </c>
      <c r="J126" s="100" t="str">
        <f>IF(H126&lt;&gt;"",IF(G126="","",G126),"")</f>
        <v/>
      </c>
      <c r="K126" s="101" t="str">
        <f>VLOOKUP(K124,I124:J126,2,0)</f>
        <v/>
      </c>
      <c r="L126" s="112"/>
      <c r="M126" s="100"/>
      <c r="N126" s="100"/>
      <c r="O126" s="101"/>
      <c r="P126" s="123"/>
      <c r="S126" s="105"/>
      <c r="T126" s="106"/>
      <c r="U126" s="107"/>
      <c r="V126" s="107" t="str">
        <f>IF(U126="","",VLOOKUP(U126,LISTAS!$F$5:$G$204,2,0))</f>
        <v/>
      </c>
      <c r="W126" s="108" t="str">
        <f t="shared" si="11"/>
        <v/>
      </c>
      <c r="X126" s="108" t="str">
        <f t="shared" si="12"/>
        <v/>
      </c>
    </row>
    <row r="127" spans="2:24" ht="18" customHeight="1">
      <c r="B127" s="109"/>
      <c r="C127" s="94"/>
      <c r="D127" s="112"/>
      <c r="E127" s="120"/>
      <c r="F127" s="100"/>
      <c r="G127" s="89" t="str">
        <f>IF(G126="","",VLOOKUP(G126,LISTAS!$F$5:$G$204,2,0))</f>
        <v/>
      </c>
      <c r="H127" s="152"/>
      <c r="I127" s="100"/>
      <c r="J127" s="100"/>
      <c r="K127" s="101"/>
      <c r="L127" s="112"/>
      <c r="M127" s="100"/>
      <c r="N127" s="100"/>
      <c r="O127" s="101"/>
      <c r="P127" s="123"/>
      <c r="S127" s="105"/>
      <c r="T127" s="106"/>
      <c r="U127" s="107"/>
      <c r="V127" s="107"/>
      <c r="W127" s="108"/>
      <c r="X127" s="108"/>
    </row>
    <row r="128" spans="2:24" ht="18" customHeight="1">
      <c r="B128" s="109">
        <v>2</v>
      </c>
      <c r="C128" s="88"/>
      <c r="D128" s="151">
        <v>0</v>
      </c>
      <c r="E128" s="121">
        <f>IF(D128&lt;&gt;"",D128,"")</f>
        <v>0</v>
      </c>
      <c r="F128" s="100" t="str">
        <f>IF(D128&lt;&gt;"",IF(C128="","",C128),"")</f>
        <v/>
      </c>
      <c r="G128" s="101">
        <f>IF(E128&lt;&gt;"",IF(E130&lt;&gt;"",SMALL(E128:F130,1),""),"")</f>
        <v>0</v>
      </c>
      <c r="H128" s="100"/>
      <c r="I128" s="100"/>
      <c r="J128" s="100"/>
      <c r="K128" s="101"/>
      <c r="L128" s="100"/>
      <c r="M128" s="100"/>
      <c r="N128" s="100"/>
      <c r="O128" s="101"/>
      <c r="P128" s="123"/>
      <c r="S128" s="105"/>
      <c r="T128" s="106"/>
      <c r="U128" s="107"/>
      <c r="V128" s="107" t="str">
        <f>IF(U128="","",VLOOKUP(U128,LISTAS!$F$5:$G$204,2,0))</f>
        <v/>
      </c>
      <c r="W128" s="108" t="str">
        <f t="shared" si="11"/>
        <v/>
      </c>
      <c r="X128" s="108" t="str">
        <f t="shared" si="12"/>
        <v/>
      </c>
    </row>
    <row r="129" spans="2:25" ht="18" customHeight="1">
      <c r="B129" s="109"/>
      <c r="C129" s="89" t="str">
        <f>IF(C128="","",VLOOKUP(C128,LISTAS!$F$5:$G$204,2,0))</f>
        <v/>
      </c>
      <c r="D129" s="152"/>
      <c r="E129" s="122"/>
      <c r="F129" s="100"/>
      <c r="G129" s="101"/>
      <c r="H129" s="100"/>
      <c r="I129" s="100"/>
      <c r="J129" s="100"/>
      <c r="K129" s="101"/>
      <c r="L129" s="100"/>
      <c r="M129" s="100"/>
      <c r="N129" s="100"/>
      <c r="O129" s="101"/>
      <c r="P129" s="123"/>
      <c r="S129" s="105"/>
      <c r="T129" s="106"/>
      <c r="U129" s="107"/>
      <c r="V129" s="107"/>
      <c r="W129" s="108"/>
      <c r="X129" s="108"/>
    </row>
    <row r="130" spans="2:25" ht="18" customHeight="1">
      <c r="B130" s="109">
        <v>15</v>
      </c>
      <c r="C130" s="88"/>
      <c r="D130" s="151">
        <v>0</v>
      </c>
      <c r="E130" s="122">
        <f>IF(D130&lt;&gt;"",D130,"")</f>
        <v>0</v>
      </c>
      <c r="F130" s="100" t="str">
        <f>IF(D130&lt;&gt;"",IF(C130="","",C130),"")</f>
        <v/>
      </c>
      <c r="G130" s="101" t="str">
        <f>VLOOKUP(G128,E128:F130,2,0)</f>
        <v/>
      </c>
      <c r="H130" s="100"/>
      <c r="I130" s="100"/>
      <c r="J130" s="100"/>
      <c r="K130" s="101"/>
      <c r="L130" s="100"/>
      <c r="M130" s="100"/>
      <c r="N130" s="100"/>
      <c r="O130" s="101"/>
      <c r="P130" s="123"/>
      <c r="S130" s="105"/>
      <c r="T130" s="106"/>
      <c r="U130" s="107"/>
      <c r="V130" s="107" t="str">
        <f>IF(U130="","",VLOOKUP(U130,LISTAS!$F$5:$G$204,2,0))</f>
        <v/>
      </c>
      <c r="W130" s="108" t="str">
        <f t="shared" si="11"/>
        <v/>
      </c>
      <c r="X130" s="108" t="str">
        <f t="shared" si="12"/>
        <v/>
      </c>
    </row>
    <row r="131" spans="2:25" ht="18" customHeight="1">
      <c r="B131" s="109"/>
      <c r="C131" s="89" t="str">
        <f>IF(C130="","",VLOOKUP(C130,LISTAS!$F$5:$G$204,2,0))</f>
        <v/>
      </c>
      <c r="D131" s="152"/>
      <c r="E131" s="100"/>
      <c r="F131" s="100"/>
      <c r="G131" s="101"/>
      <c r="H131" s="100"/>
      <c r="I131" s="100"/>
      <c r="J131" s="100"/>
      <c r="K131" s="101"/>
      <c r="L131" s="100"/>
      <c r="M131" s="100"/>
      <c r="N131" s="100"/>
      <c r="O131" s="101"/>
      <c r="P131" s="123"/>
      <c r="S131" s="105"/>
      <c r="T131" s="106"/>
      <c r="U131" s="107"/>
      <c r="V131" s="107"/>
      <c r="W131" s="108"/>
      <c r="X131" s="108"/>
    </row>
    <row r="132" spans="2:25" ht="18" customHeight="1">
      <c r="B132" s="125"/>
      <c r="C132" s="126"/>
      <c r="D132" s="127"/>
      <c r="E132" s="128"/>
      <c r="F132" s="128"/>
      <c r="G132" s="129"/>
      <c r="H132" s="128"/>
      <c r="I132" s="128"/>
      <c r="J132" s="128"/>
      <c r="K132" s="129"/>
      <c r="L132" s="128"/>
      <c r="M132" s="128"/>
      <c r="N132" s="128"/>
      <c r="O132" s="129"/>
      <c r="P132" s="138"/>
      <c r="S132" s="105"/>
      <c r="T132" s="106"/>
      <c r="U132" s="107"/>
      <c r="V132" s="107" t="str">
        <f>IF(U132="","",VLOOKUP(U132,LISTAS!$F$5:$G$204,2,0))</f>
        <v/>
      </c>
      <c r="W132" s="108" t="str">
        <f t="shared" si="11"/>
        <v/>
      </c>
      <c r="X132" s="108" t="str">
        <f t="shared" si="12"/>
        <v/>
      </c>
    </row>
    <row r="133" spans="2:25" ht="18" customHeight="1">
      <c r="B133" s="86"/>
      <c r="C133" s="87"/>
      <c r="D133" s="15"/>
      <c r="E133" s="15"/>
      <c r="F133" s="15"/>
      <c r="G133" s="87"/>
      <c r="H133" s="15"/>
      <c r="I133" s="15"/>
      <c r="J133" s="15"/>
      <c r="K133" s="87"/>
      <c r="L133" s="15"/>
      <c r="M133" s="15"/>
      <c r="N133" s="15"/>
      <c r="O133" s="87"/>
      <c r="P133" s="15"/>
    </row>
    <row r="134" spans="2:25" ht="18" customHeight="1">
      <c r="B134" s="90"/>
      <c r="C134" s="42"/>
    </row>
    <row r="135" spans="2:25" ht="18" customHeight="1">
      <c r="B135" s="90"/>
      <c r="C135" s="42"/>
    </row>
    <row r="136" spans="2:25" ht="18" customHeight="1">
      <c r="B136" s="90"/>
      <c r="C136" s="42"/>
      <c r="Q136" s="19"/>
      <c r="R136" s="19"/>
      <c r="S136" s="19"/>
      <c r="T136" s="19"/>
      <c r="U136" s="41"/>
      <c r="V136" s="41"/>
      <c r="W136" s="19"/>
      <c r="X136" s="19"/>
      <c r="Y136" s="19"/>
    </row>
    <row r="137" spans="2:25" ht="18" customHeight="1">
      <c r="B137" s="90"/>
      <c r="C137" s="42"/>
      <c r="Q137" s="19"/>
      <c r="R137" s="19"/>
      <c r="S137" s="19"/>
      <c r="T137" s="19"/>
      <c r="U137" s="41"/>
      <c r="V137" s="41"/>
      <c r="W137" s="19"/>
      <c r="X137" s="19"/>
      <c r="Y137" s="19"/>
    </row>
    <row r="138" spans="2:25" ht="18" customHeight="1">
      <c r="B138" s="90"/>
      <c r="C138" s="42"/>
    </row>
    <row r="139" spans="2:25" ht="18" customHeight="1">
      <c r="B139" s="90"/>
      <c r="C139" s="42"/>
    </row>
    <row r="140" spans="2:25" ht="18" customHeight="1">
      <c r="B140" s="90"/>
      <c r="C140" s="42"/>
    </row>
    <row r="141" spans="2:25" ht="18" customHeight="1">
      <c r="B141" s="90"/>
      <c r="C141" s="42"/>
    </row>
    <row r="142" spans="2:25" ht="18" customHeight="1">
      <c r="B142" s="90"/>
      <c r="C142" s="42"/>
    </row>
    <row r="143" spans="2:25" ht="18" customHeight="1">
      <c r="B143" s="90"/>
      <c r="C143" s="42"/>
    </row>
    <row r="144" spans="2:25" ht="18" customHeight="1">
      <c r="B144" s="90"/>
      <c r="C144" s="42"/>
    </row>
    <row r="145" spans="2:16" ht="18" customHeight="1">
      <c r="B145" s="90"/>
      <c r="C145" s="42"/>
    </row>
    <row r="146" spans="2:16" ht="18" customHeight="1">
      <c r="B146" s="90"/>
      <c r="C146" s="42"/>
    </row>
    <row r="147" spans="2:16" ht="18" customHeight="1">
      <c r="B147" s="90"/>
      <c r="C147" s="42"/>
    </row>
    <row r="148" spans="2:16" ht="18" customHeight="1">
      <c r="B148" s="90"/>
      <c r="C148" s="42"/>
    </row>
    <row r="149" spans="2:16" ht="18" customHeight="1">
      <c r="B149" s="90"/>
      <c r="C149" s="42"/>
    </row>
    <row r="150" spans="2:16" ht="18" customHeight="1">
      <c r="B150" s="90"/>
      <c r="D150" s="19"/>
      <c r="E150" s="19"/>
      <c r="F150" s="19"/>
      <c r="G150" s="41"/>
      <c r="H150" s="19"/>
      <c r="I150" s="19"/>
      <c r="J150" s="19"/>
      <c r="K150" s="41"/>
      <c r="L150" s="19"/>
      <c r="M150" s="19"/>
      <c r="N150" s="19"/>
      <c r="O150" s="41"/>
      <c r="P150" s="19"/>
    </row>
    <row r="151" spans="2:16" ht="18" customHeight="1">
      <c r="B151" s="90"/>
      <c r="D151" s="19"/>
      <c r="E151" s="19"/>
      <c r="F151" s="19"/>
      <c r="G151" s="41"/>
      <c r="H151" s="19"/>
      <c r="I151" s="19"/>
      <c r="J151" s="19"/>
      <c r="K151" s="41"/>
      <c r="L151" s="19"/>
      <c r="M151" s="19"/>
      <c r="N151" s="19"/>
      <c r="O151" s="41"/>
      <c r="P151" s="19"/>
    </row>
    <row r="152" spans="2:16" ht="18" customHeight="1">
      <c r="B152" s="90"/>
      <c r="D152" s="19"/>
      <c r="E152" s="19"/>
      <c r="F152" s="19"/>
      <c r="G152" s="41"/>
      <c r="H152" s="19"/>
      <c r="I152" s="19"/>
      <c r="J152" s="19"/>
      <c r="K152" s="41"/>
      <c r="L152" s="19"/>
      <c r="M152" s="19"/>
      <c r="N152" s="19"/>
      <c r="O152" s="41"/>
      <c r="P152" s="19"/>
    </row>
    <row r="153" spans="2:16" ht="18" customHeight="1">
      <c r="B153" s="90"/>
      <c r="D153" s="19"/>
      <c r="E153" s="19"/>
      <c r="F153" s="19"/>
      <c r="G153" s="41"/>
      <c r="H153" s="19"/>
      <c r="I153" s="19"/>
      <c r="J153" s="19"/>
      <c r="K153" s="41"/>
      <c r="L153" s="19"/>
      <c r="M153" s="19"/>
      <c r="N153" s="19"/>
      <c r="O153" s="41"/>
      <c r="P153" s="19"/>
    </row>
    <row r="154" spans="2:16" ht="18" customHeight="1">
      <c r="B154" s="90"/>
      <c r="D154" s="19"/>
      <c r="E154" s="19"/>
      <c r="F154" s="19"/>
      <c r="G154" s="41"/>
      <c r="H154" s="19"/>
      <c r="I154" s="19"/>
      <c r="J154" s="19"/>
      <c r="K154" s="41"/>
      <c r="L154" s="19"/>
      <c r="M154" s="19"/>
      <c r="N154" s="19"/>
      <c r="O154" s="41"/>
      <c r="P154" s="19"/>
    </row>
    <row r="155" spans="2:16" ht="18" customHeight="1">
      <c r="B155" s="90"/>
      <c r="D155" s="19"/>
      <c r="E155" s="19"/>
      <c r="F155" s="19"/>
      <c r="G155" s="41"/>
      <c r="H155" s="19"/>
      <c r="I155" s="19"/>
      <c r="J155" s="19"/>
      <c r="K155" s="41"/>
      <c r="L155" s="19"/>
      <c r="M155" s="19"/>
      <c r="N155" s="19"/>
      <c r="O155" s="41"/>
      <c r="P155" s="19"/>
    </row>
    <row r="156" spans="2:16" ht="18" customHeight="1">
      <c r="B156" s="90"/>
      <c r="D156" s="19"/>
      <c r="E156" s="19"/>
      <c r="F156" s="19"/>
      <c r="G156" s="41"/>
      <c r="H156" s="19"/>
      <c r="I156" s="19"/>
      <c r="J156" s="19"/>
      <c r="K156" s="41"/>
      <c r="L156" s="19"/>
      <c r="M156" s="19"/>
      <c r="N156" s="19"/>
      <c r="O156" s="41"/>
      <c r="P156" s="19"/>
    </row>
    <row r="157" spans="2:16" ht="18" customHeight="1">
      <c r="B157" s="90"/>
      <c r="D157" s="19"/>
      <c r="E157" s="19"/>
      <c r="F157" s="19"/>
      <c r="G157" s="41"/>
      <c r="H157" s="19"/>
      <c r="I157" s="19"/>
      <c r="J157" s="19"/>
      <c r="K157" s="41"/>
      <c r="L157" s="19"/>
      <c r="M157" s="19"/>
      <c r="N157" s="19"/>
      <c r="O157" s="41"/>
      <c r="P157" s="19"/>
    </row>
    <row r="158" spans="2:16" ht="18" customHeight="1">
      <c r="B158" s="90"/>
      <c r="D158" s="19"/>
      <c r="E158" s="19"/>
      <c r="F158" s="19"/>
      <c r="G158" s="41"/>
      <c r="H158" s="19"/>
      <c r="I158" s="19"/>
      <c r="J158" s="19"/>
      <c r="K158" s="41"/>
      <c r="L158" s="19"/>
      <c r="M158" s="19"/>
      <c r="N158" s="19"/>
      <c r="O158" s="41"/>
      <c r="P158" s="19"/>
    </row>
    <row r="159" spans="2:16" ht="18" customHeight="1">
      <c r="B159" s="90"/>
      <c r="D159" s="19"/>
      <c r="E159" s="19"/>
      <c r="F159" s="19"/>
      <c r="G159" s="41"/>
      <c r="H159" s="19"/>
      <c r="I159" s="19"/>
      <c r="J159" s="19"/>
      <c r="K159" s="41"/>
      <c r="L159" s="19"/>
      <c r="M159" s="19"/>
      <c r="N159" s="19"/>
      <c r="O159" s="41"/>
      <c r="P159" s="19"/>
    </row>
    <row r="160" spans="2:16" ht="18" customHeight="1">
      <c r="B160" s="90"/>
      <c r="D160" s="19"/>
      <c r="E160" s="19"/>
      <c r="F160" s="19"/>
      <c r="G160" s="41"/>
      <c r="H160" s="19"/>
      <c r="I160" s="19"/>
      <c r="J160" s="19"/>
      <c r="K160" s="41"/>
      <c r="L160" s="19"/>
      <c r="M160" s="19"/>
      <c r="N160" s="19"/>
      <c r="O160" s="41"/>
      <c r="P160" s="19"/>
    </row>
    <row r="161" spans="2:16" ht="18" customHeight="1">
      <c r="B161" s="90"/>
      <c r="D161" s="19"/>
      <c r="E161" s="19"/>
      <c r="F161" s="19"/>
      <c r="G161" s="41"/>
      <c r="H161" s="19"/>
      <c r="I161" s="19"/>
      <c r="J161" s="19"/>
      <c r="K161" s="41"/>
      <c r="L161" s="19"/>
      <c r="M161" s="19"/>
      <c r="N161" s="19"/>
      <c r="O161" s="41"/>
      <c r="P161" s="19"/>
    </row>
    <row r="162" spans="2:16" ht="18" customHeight="1">
      <c r="B162" s="90"/>
      <c r="D162" s="19"/>
      <c r="E162" s="19"/>
      <c r="F162" s="19"/>
      <c r="G162" s="41"/>
      <c r="H162" s="19"/>
      <c r="I162" s="19"/>
      <c r="J162" s="19"/>
      <c r="K162" s="41"/>
      <c r="L162" s="19"/>
      <c r="M162" s="19"/>
      <c r="N162" s="19"/>
      <c r="O162" s="41"/>
      <c r="P162" s="19"/>
    </row>
    <row r="163" spans="2:16" ht="18" customHeight="1">
      <c r="B163" s="90"/>
      <c r="D163" s="19"/>
      <c r="E163" s="19"/>
      <c r="F163" s="19"/>
      <c r="G163" s="41"/>
      <c r="H163" s="19"/>
      <c r="I163" s="19"/>
      <c r="J163" s="19"/>
      <c r="K163" s="41"/>
      <c r="L163" s="19"/>
      <c r="M163" s="19"/>
      <c r="N163" s="19"/>
      <c r="O163" s="41"/>
      <c r="P163" s="19"/>
    </row>
    <row r="164" spans="2:16" ht="18" customHeight="1">
      <c r="B164" s="90"/>
      <c r="D164" s="19"/>
      <c r="E164" s="19"/>
      <c r="F164" s="19"/>
      <c r="G164" s="41"/>
      <c r="H164" s="19"/>
      <c r="I164" s="19"/>
      <c r="J164" s="19"/>
      <c r="K164" s="41"/>
      <c r="L164" s="19"/>
      <c r="M164" s="19"/>
      <c r="N164" s="19"/>
      <c r="O164" s="41"/>
      <c r="P164" s="19"/>
    </row>
    <row r="165" spans="2:16" ht="18" customHeight="1">
      <c r="B165" s="90"/>
      <c r="D165" s="19"/>
      <c r="E165" s="19"/>
      <c r="F165" s="19"/>
      <c r="G165" s="41"/>
      <c r="H165" s="19"/>
      <c r="I165" s="19"/>
      <c r="J165" s="19"/>
      <c r="K165" s="41"/>
      <c r="L165" s="19"/>
      <c r="M165" s="19"/>
      <c r="N165" s="19"/>
      <c r="O165" s="41"/>
      <c r="P165" s="19"/>
    </row>
    <row r="166" spans="2:16" ht="18" customHeight="1">
      <c r="B166" s="90"/>
      <c r="D166" s="19"/>
      <c r="E166" s="19"/>
      <c r="F166" s="19"/>
      <c r="G166" s="41"/>
      <c r="H166" s="19"/>
      <c r="I166" s="19"/>
      <c r="J166" s="19"/>
      <c r="K166" s="41"/>
      <c r="L166" s="19"/>
      <c r="M166" s="19"/>
      <c r="N166" s="19"/>
      <c r="O166" s="41"/>
      <c r="P166" s="19"/>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S2:X3"/>
    <mergeCell ref="P35:P36"/>
    <mergeCell ref="P37:P38"/>
    <mergeCell ref="P100:P101"/>
    <mergeCell ref="P102:P10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LISTAS!$D$5:$D$6</xm:f>
          </x14:formula1>
          <xm:sqref>V5</xm:sqref>
        </x14:dataValidation>
        <x14:dataValidation type="list" allowBlank="1" showInputMessage="1" showErrorMessage="1" xr:uid="{00000000-0002-0000-0200-000001000000}">
          <x14:formula1>
            <xm:f>LISTAS!$F$5:$F$204</xm:f>
          </x14:formula1>
          <xm:sqref>C8 C10 C16 C18 C23 C25 C31 C33 C39 C41 C47 C49 C55 C57 C63 C65 C68 C72 C74 C80 C82 C88 C96 C98 C104 C106 C112 C114 C120 C122 C128 C130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4506668294322"/>
  </sheetPr>
  <dimension ref="B1:Z155"/>
  <sheetViews>
    <sheetView showGridLines="0" topLeftCell="P71" zoomScale="82" zoomScaleNormal="82" workbookViewId="0">
      <selection activeCell="X12" activeCellId="1" sqref="X9 X12"/>
    </sheetView>
  </sheetViews>
  <sheetFormatPr defaultColWidth="25.28515625" defaultRowHeight="16.5"/>
  <cols>
    <col min="1" max="1" width="1.42578125" style="17" customWidth="1"/>
    <col min="2" max="2" width="3.140625" style="40" customWidth="1"/>
    <col min="3" max="3" width="38.7109375" style="41" customWidth="1"/>
    <col min="4" max="4" width="7.7109375" style="17" customWidth="1"/>
    <col min="5" max="6" width="3.7109375" style="17" customWidth="1"/>
    <col min="7" max="7" width="38.7109375" style="42" customWidth="1"/>
    <col min="8" max="8" width="7.7109375" style="17" customWidth="1"/>
    <col min="9" max="10" width="3.710937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3"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66" t="s">
        <v>34</v>
      </c>
      <c r="C5" s="167"/>
      <c r="D5" s="168"/>
      <c r="E5" s="47"/>
      <c r="G5" s="46"/>
      <c r="H5" s="45"/>
      <c r="K5" s="48"/>
      <c r="O5" s="48"/>
      <c r="Q5" s="44"/>
      <c r="R5" s="44"/>
      <c r="S5" s="169" t="s">
        <v>34</v>
      </c>
      <c r="T5" s="169"/>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59" t="s">
        <v>3</v>
      </c>
      <c r="T6" s="159"/>
      <c r="U6" s="159"/>
      <c r="V6" s="159"/>
      <c r="W6" s="159"/>
      <c r="X6" s="159"/>
    </row>
    <row r="7" spans="2:26" ht="28.5" customHeight="1">
      <c r="B7" s="51"/>
      <c r="C7" s="52"/>
      <c r="D7" s="53"/>
      <c r="E7" s="53"/>
      <c r="F7" s="53"/>
      <c r="G7" s="54"/>
      <c r="H7" s="53"/>
      <c r="I7" s="53"/>
      <c r="J7" s="53"/>
      <c r="K7" s="54"/>
      <c r="L7" s="53"/>
      <c r="M7" s="53"/>
      <c r="N7" s="53"/>
      <c r="O7" s="54"/>
      <c r="P7" s="55"/>
      <c r="S7" s="165" t="s">
        <v>4</v>
      </c>
      <c r="T7" s="165"/>
      <c r="U7" s="25" t="s">
        <v>5</v>
      </c>
      <c r="V7" s="25" t="s">
        <v>6</v>
      </c>
      <c r="W7" s="25" t="s">
        <v>7</v>
      </c>
      <c r="X7" s="25" t="s">
        <v>8</v>
      </c>
    </row>
    <row r="8" spans="2:26" ht="18" customHeight="1">
      <c r="B8" s="56">
        <v>1</v>
      </c>
      <c r="C8" s="57" t="s">
        <v>35</v>
      </c>
      <c r="D8" s="163">
        <v>1</v>
      </c>
      <c r="E8" s="58">
        <f>IF(D8&lt;&gt;"",D8,"")</f>
        <v>1</v>
      </c>
      <c r="F8" s="58" t="str">
        <f>IF(D8&lt;&gt;"",IF(C8="","",C8),"")</f>
        <v>ENZO, GABRIEL, RAFAEL, GUSTAVO</v>
      </c>
      <c r="G8" s="59">
        <f>IF(E8&lt;&gt;"",IF(E10&lt;&gt;"",SMALL(E8:F10,1),""),"")</f>
        <v>0</v>
      </c>
      <c r="H8" s="60"/>
      <c r="I8" s="60"/>
      <c r="J8" s="60"/>
      <c r="K8" s="61"/>
      <c r="L8" s="60"/>
      <c r="M8" s="62"/>
      <c r="N8" s="62"/>
      <c r="O8" s="63"/>
      <c r="P8" s="64"/>
      <c r="S8" s="65">
        <f>IF(U8&lt;&gt;"",1,"")</f>
        <v>1</v>
      </c>
      <c r="T8" s="66" t="str">
        <f t="shared" ref="T8:T23" si="0">IF(S8&lt;&gt;"","LUGAR","")</f>
        <v>LUGAR</v>
      </c>
      <c r="U8" s="67" t="str">
        <f>IF(P36&lt;&gt;"",IF(P38&lt;&gt;"",IF(P36=P38,"",IF(P36&gt;P38,O36,O38)),""),"")</f>
        <v>BENTO, JOSE, PEDRO</v>
      </c>
      <c r="V8" s="67" t="str">
        <f>IF(U8="","",VLOOKUP(U8,LISTAS!$F$5:$G$204,2,0))</f>
        <v>LICEU JARDIM</v>
      </c>
      <c r="W8" s="68">
        <f t="shared" ref="W8:W68" si="1">IF(S8="","",IF(S8=1,400,IF(S8=2,340,IF(S8=3,300,IF(S8=4,280,IF(S8=5,270,IF(S8=6,260,IF(S8=7,250,IF(S8=8,240,IF(S8=9,200,IF(S8=10,200,IF(S8=11,200,IF(S8=12,200,IF(S8=13,200,IF(S8=14,200,IF(S8=15,200,IF(S8=16,200,IF(S8&gt;16,"",""))))))))))))))))))</f>
        <v>400</v>
      </c>
      <c r="X8" s="68">
        <f t="shared" ref="X8:X23" si="2">IF(S8="","",IF($V$5="NÃO","",IF(S8=1,400,IF(S8=2,340,IF(S8=3,300,IF(S8=4,280,IF(S8=5,270,IF(S8=6,260,IF(S8=7,250,IF(S8=8,240,IF(S8=9,200,IF(S8=10,200,IF(S8=11,200,IF(S8=12,200,IF(S8=13,200,IF(S8=14,200,IF(S8=15,200,IF(S8=16,200,IF(S8&gt;16,"","")))))))))))))))))))</f>
        <v>400</v>
      </c>
    </row>
    <row r="9" spans="2:26" ht="18" customHeight="1">
      <c r="B9" s="56"/>
      <c r="C9" s="69" t="str">
        <f>IF(C8="","",VLOOKUP(C8,LISTAS!$F$5:$G$204,2,0))</f>
        <v>PETROPOLIS - SBC</v>
      </c>
      <c r="D9" s="164"/>
      <c r="E9" s="58"/>
      <c r="F9" s="58"/>
      <c r="G9" s="59"/>
      <c r="H9" s="60"/>
      <c r="I9" s="60"/>
      <c r="J9" s="60"/>
      <c r="K9" s="61"/>
      <c r="L9" s="60"/>
      <c r="M9" s="62"/>
      <c r="N9" s="62"/>
      <c r="O9" s="63"/>
      <c r="P9" s="64"/>
      <c r="S9" s="65">
        <f>IF(U9&lt;&gt;"",1+COUNTIF(S8,"1"),"")</f>
        <v>2</v>
      </c>
      <c r="T9" s="66" t="str">
        <f t="shared" si="0"/>
        <v>LUGAR</v>
      </c>
      <c r="U9" s="67" t="str">
        <f>IF(P36&lt;&gt;"",IF(P38&lt;&gt;"",IF(P36=P38,"",IF(P36&lt;P38,O36,O38)),""),"")</f>
        <v>ARTHUR, AUGUSTO, MIGUEL, VINICIUS</v>
      </c>
      <c r="V9" s="67" t="str">
        <f>IF(U9="","",VLOOKUP(U9,LISTAS!$F$5:$G$204,2,0))</f>
        <v xml:space="preserve">ARBOS S.A </v>
      </c>
      <c r="W9" s="68">
        <f t="shared" si="1"/>
        <v>340</v>
      </c>
      <c r="X9" s="68">
        <f t="shared" si="2"/>
        <v>340</v>
      </c>
    </row>
    <row r="10" spans="2:26" ht="18" customHeight="1">
      <c r="B10" s="70">
        <v>16</v>
      </c>
      <c r="C10" s="57"/>
      <c r="D10" s="163">
        <v>0</v>
      </c>
      <c r="E10" s="71">
        <f>IF(D10&lt;&gt;"",D10,"")</f>
        <v>0</v>
      </c>
      <c r="F10" s="72" t="str">
        <f>IF(D10&lt;&gt;"",IF(C10="","",C10),"")</f>
        <v/>
      </c>
      <c r="G10" s="59" t="str">
        <f>VLOOKUP(G8,E8:F10,2,0)</f>
        <v/>
      </c>
      <c r="H10" s="60"/>
      <c r="I10" s="60"/>
      <c r="J10" s="60"/>
      <c r="K10" s="61"/>
      <c r="L10" s="60"/>
      <c r="M10" s="62"/>
      <c r="N10" s="62"/>
      <c r="O10" s="63"/>
      <c r="P10" s="64"/>
      <c r="S10" s="65">
        <f>IF(U10&lt;&gt;"",1+COUNTIF(S8:S9,"1")+COUNTIF(S8:S9,"2"),"")</f>
        <v>3</v>
      </c>
      <c r="T10" s="66" t="str">
        <f t="shared" si="0"/>
        <v>LUGAR</v>
      </c>
      <c r="U10" s="67" t="str">
        <f>IF(U8&lt;&gt;"",IF(K20=U8,K22,IF(K22=U8,K20,IF(K52=U8,K54,IF(K54=U8,K52)))),"")</f>
        <v>DAVI, PIETRO, PERSIO</v>
      </c>
      <c r="V10" s="67" t="str">
        <f>IF(U10="","",VLOOKUP(U10,LISTAS!$F$5:$G$204,2,0))</f>
        <v>ARBOS SBC</v>
      </c>
      <c r="W10" s="68">
        <f t="shared" si="1"/>
        <v>300</v>
      </c>
      <c r="X10" s="68">
        <f t="shared" si="2"/>
        <v>300</v>
      </c>
    </row>
    <row r="11" spans="2:26" ht="18" customHeight="1">
      <c r="B11" s="70"/>
      <c r="C11" s="69" t="str">
        <f>IF(C10="","",VLOOKUP(C10,LISTAS!$F$5:$G$204,2,0))</f>
        <v/>
      </c>
      <c r="D11" s="164"/>
      <c r="E11" s="58"/>
      <c r="F11" s="72"/>
      <c r="G11" s="59"/>
      <c r="H11" s="60"/>
      <c r="I11" s="60"/>
      <c r="J11" s="60"/>
      <c r="K11" s="61"/>
      <c r="L11" s="60"/>
      <c r="M11" s="62"/>
      <c r="N11" s="62"/>
      <c r="O11" s="63"/>
      <c r="P11" s="64"/>
      <c r="S11" s="65">
        <f>IF(U11&lt;&gt;"",1+COUNTIF(S8:S10,"1")+COUNTIF(S8:S10,"2")+COUNTIF(S8:S10,"3"),"")</f>
        <v>4</v>
      </c>
      <c r="T11" s="66" t="str">
        <f t="shared" si="0"/>
        <v>LUGAR</v>
      </c>
      <c r="U11" s="67" t="str">
        <f>IF(U9&lt;&gt;"",IF(K20=U9,K22,IF(K22=U9,K20,IF(K52=U9,K54,IF(K54=U9,K52)))),"")</f>
        <v>ARTHUR, MARCOS, OTAVIO</v>
      </c>
      <c r="V11" s="67" t="str">
        <f>IF(U11="","",VLOOKUP(U11,LISTAS!$F$5:$G$204,2,0))</f>
        <v>SÃO JOSÉ - S.A</v>
      </c>
      <c r="W11" s="68">
        <f t="shared" si="1"/>
        <v>280</v>
      </c>
      <c r="X11" s="68">
        <f t="shared" si="2"/>
        <v>280</v>
      </c>
    </row>
    <row r="12" spans="2:26" ht="18" customHeight="1">
      <c r="B12" s="70"/>
      <c r="C12" s="61"/>
      <c r="D12" s="60"/>
      <c r="E12" s="60"/>
      <c r="F12" s="73"/>
      <c r="G12" s="57" t="str">
        <f>IF(D8&lt;&gt;"",IF(D10&lt;&gt;"",IF(D8=D10,"",IF(D8&gt;D10,C8,C10)),""),"")</f>
        <v>ENZO, GABRIEL, RAFAEL, GUSTAVO</v>
      </c>
      <c r="H12" s="163">
        <v>0</v>
      </c>
      <c r="I12" s="58">
        <f>IF(H12&lt;&gt;"",H12,"")</f>
        <v>0</v>
      </c>
      <c r="J12" s="58" t="str">
        <f>IF(H12&lt;&gt;"",IF(G12="","",G12),"")</f>
        <v>ENZO, GABRIEL, RAFAEL, GUSTAVO</v>
      </c>
      <c r="K12" s="59">
        <f>IF(I12&lt;&gt;"",IF(I14&lt;&gt;"",SMALL(I12:J14,1),""),"")</f>
        <v>0</v>
      </c>
      <c r="L12" s="60"/>
      <c r="M12" s="60"/>
      <c r="N12" s="60"/>
      <c r="O12" s="61"/>
      <c r="P12" s="74"/>
      <c r="S12" s="65">
        <f>IF(U12&lt;&gt;"",1+COUNTIF(S8:S11,"1")+COUNTIF(S8:S11,"2")+COUNTIF(S8:S11,"3")+COUNTIF(S8:S11,"4"),"")</f>
        <v>5</v>
      </c>
      <c r="T12" s="66" t="str">
        <f t="shared" si="0"/>
        <v>LUGAR</v>
      </c>
      <c r="U12" s="67" t="str">
        <f>IF(U8&lt;&gt;"",IF(G12=U8,G14,IF(G14=U8,G12,IF(G28=U8,G30,IF(G30=U8,G28,IF(G44=U8,G46,IF(G46=U8,G44,IF(G60=U8,G62,IF(G62=U8,G60)))))))),"")</f>
        <v>BERNARDO, DAVI, JULIO, PEDRO</v>
      </c>
      <c r="V12" s="67" t="str">
        <f>IF(U12="","",VLOOKUP(U12,LISTAS!$F$5:$G$204,2,0))</f>
        <v xml:space="preserve">ARBOS S.A </v>
      </c>
      <c r="W12" s="68">
        <f t="shared" si="1"/>
        <v>270</v>
      </c>
      <c r="X12" s="68">
        <f t="shared" si="2"/>
        <v>270</v>
      </c>
    </row>
    <row r="13" spans="2:26" ht="18" customHeight="1">
      <c r="B13" s="70"/>
      <c r="C13" s="61"/>
      <c r="D13" s="60"/>
      <c r="E13" s="60"/>
      <c r="F13" s="73"/>
      <c r="G13" s="69" t="str">
        <f>IF(G12="","",VLOOKUP(G12,LISTAS!$F$5:$G$204,2,0))</f>
        <v>PETROPOLIS - SBC</v>
      </c>
      <c r="H13" s="164"/>
      <c r="I13" s="58"/>
      <c r="J13" s="58"/>
      <c r="K13" s="59"/>
      <c r="L13" s="60"/>
      <c r="M13" s="60"/>
      <c r="N13" s="60"/>
      <c r="O13" s="61"/>
      <c r="P13" s="74"/>
      <c r="S13" s="65">
        <f>IF(U13&lt;&gt;"",1+COUNTIF(S8:S12,"1")+COUNTIF(S8:S12,"2")+COUNTIF(S8:S12,"3")+COUNTIF(S8:S12,"4")+COUNTIF(S8:S12,"5"),"")</f>
        <v>6</v>
      </c>
      <c r="T13" s="66" t="str">
        <f t="shared" si="0"/>
        <v>LUGAR</v>
      </c>
      <c r="U13" s="67" t="str">
        <f>IF(U9&lt;&gt;"",IF(G12=U9,G14,IF(G14=U9,G12,IF(G28=U9,G30,IF(G30=U9,G28,IF(G44=U9,G46,IF(G46=U9,G44,IF(G60=U9,G62,IF(G62=U9,G60)))))))),"")</f>
        <v>ENZO, GABRIEL, RAFAEL, GUSTAVO</v>
      </c>
      <c r="V13" s="67" t="str">
        <f>IF(U13="","",VLOOKUP(U13,LISTAS!$F$5:$G$204,2,0))</f>
        <v>PETROPOLIS - SBC</v>
      </c>
      <c r="W13" s="68">
        <f t="shared" si="1"/>
        <v>260</v>
      </c>
      <c r="X13" s="68">
        <f t="shared" si="2"/>
        <v>260</v>
      </c>
    </row>
    <row r="14" spans="2:26" ht="18" customHeight="1">
      <c r="B14" s="70"/>
      <c r="C14" s="61"/>
      <c r="D14" s="60"/>
      <c r="E14" s="75"/>
      <c r="F14" s="76"/>
      <c r="G14" s="57" t="str">
        <f>IF(D16&lt;&gt;"",IF(D18&lt;&gt;"",IF(D16=D18,"",IF(D16&gt;D18,C16,C18)),""),"")</f>
        <v>ARTHUR, AUGUSTO, MIGUEL, VINICIUS</v>
      </c>
      <c r="H14" s="163">
        <v>1</v>
      </c>
      <c r="I14" s="71">
        <f>IF(H14&lt;&gt;"",H14,"")</f>
        <v>1</v>
      </c>
      <c r="J14" s="58" t="str">
        <f>IF(H14&lt;&gt;"",IF(G14="","",G14),"")</f>
        <v>ARTHUR, AUGUSTO, MIGUEL, VINICIUS</v>
      </c>
      <c r="K14" s="59" t="str">
        <f>VLOOKUP(K12,I12:J14,2,0)</f>
        <v>ENZO, GABRIEL, RAFAEL, GUSTAVO</v>
      </c>
      <c r="L14" s="60"/>
      <c r="M14" s="60"/>
      <c r="N14" s="60"/>
      <c r="O14" s="61"/>
      <c r="P14" s="74"/>
      <c r="S14" s="65">
        <f>IF(U14&lt;&gt;"",1+COUNTIF(S8:S13,"1")+COUNTIF(S8:S13,"2")+COUNTIF(S8:S13,"3")+COUNTIF(S8:S13,"4")+COUNTIF(S8:S13,"5")+COUNTIF(S8:S13,"6"),"")</f>
        <v>7</v>
      </c>
      <c r="T14" s="66" t="str">
        <f t="shared" si="0"/>
        <v>LUGAR</v>
      </c>
      <c r="U14" s="67" t="str">
        <f>IF(U10&lt;&gt;"",IF(G12=U10,G14,IF(G14=U10,G12,IF(G28=U10,G30,IF(G30=U10,G28,IF(G44=U10,G46,IF(G46=U10,G44,IF(G60=U10,G62,IF(G62=U10,G60)))))))),"")</f>
        <v>BENICIO, CAIQUE, RAFAEL, JOÃO. MARCOS</v>
      </c>
      <c r="V14" s="67" t="str">
        <f>IF(U14="","",VLOOKUP(U14,LISTAS!$F$5:$G$204,2,0))</f>
        <v>STAGIUM - DIAD</v>
      </c>
      <c r="W14" s="68">
        <f t="shared" si="1"/>
        <v>250</v>
      </c>
      <c r="X14" s="68">
        <f t="shared" si="2"/>
        <v>250</v>
      </c>
    </row>
    <row r="15" spans="2:26" ht="18" customHeight="1">
      <c r="B15" s="70"/>
      <c r="C15" s="61"/>
      <c r="D15" s="60"/>
      <c r="E15" s="75"/>
      <c r="F15" s="60"/>
      <c r="G15" s="69" t="str">
        <f>IF(G14="","",VLOOKUP(G14,LISTAS!$F$5:$G$204,2,0))</f>
        <v xml:space="preserve">ARBOS S.A </v>
      </c>
      <c r="H15" s="164"/>
      <c r="I15" s="77"/>
      <c r="J15" s="58"/>
      <c r="K15" s="59"/>
      <c r="L15" s="60"/>
      <c r="M15" s="60"/>
      <c r="N15" s="60"/>
      <c r="O15" s="61"/>
      <c r="P15" s="74"/>
      <c r="S15" s="65">
        <f>IF(U15&lt;&gt;"",1+COUNTIF(S8:S14,"1")+COUNTIF(S8:S14,"2")+COUNTIF(S8:S14,"3")+COUNTIF(S8:S14,"4")+COUNTIF(S8:S14,"5")+COUNTIF(S8:S14,"6")+COUNTIF(S8:S14,"7"),"")</f>
        <v>8</v>
      </c>
      <c r="T15" s="66" t="str">
        <f t="shared" si="0"/>
        <v>LUGAR</v>
      </c>
      <c r="U15" s="67" t="str">
        <f>IF(U11&lt;&gt;"",IF(G12=U11,G14,IF(G14=U11,G12,IF(G28=U11,G30,IF(G30=U11,G28,IF(G44=U11,G46,IF(G46=U11,G44,IF(G60=U11,G62,IF(G62=U11,G60)))))))),"")</f>
        <v>GUILHERME, LEONARDO, LORENZO, PEDRO</v>
      </c>
      <c r="V15" s="67" t="str">
        <f>IF(U15="","",VLOOKUP(U15,LISTAS!$F$5:$G$204,2,0))</f>
        <v>LICEU JARDIM</v>
      </c>
      <c r="W15" s="68">
        <f t="shared" si="1"/>
        <v>240</v>
      </c>
      <c r="X15" s="68">
        <f t="shared" si="2"/>
        <v>240</v>
      </c>
    </row>
    <row r="16" spans="2:26" ht="18" customHeight="1">
      <c r="B16" s="70">
        <v>7</v>
      </c>
      <c r="C16" s="57"/>
      <c r="D16" s="163">
        <v>0</v>
      </c>
      <c r="E16" s="78">
        <f>IF(D16&lt;&gt;"",D16,"")</f>
        <v>0</v>
      </c>
      <c r="F16" s="58" t="str">
        <f>IF(D16&lt;&gt;"",IF(C16="","",C16),"")</f>
        <v/>
      </c>
      <c r="G16" s="59">
        <f>IF(E16&lt;&gt;"",IF(E18&lt;&gt;"",SMALL(E16:F18,1),""),"")</f>
        <v>0</v>
      </c>
      <c r="H16" s="60"/>
      <c r="I16" s="75"/>
      <c r="J16" s="60"/>
      <c r="K16" s="61"/>
      <c r="L16" s="60"/>
      <c r="M16" s="60"/>
      <c r="N16" s="60"/>
      <c r="O16" s="61"/>
      <c r="P16" s="74"/>
      <c r="S16" s="65" t="str">
        <f>IF(U16&lt;&gt;"",1+COUNTIF(S8:S15,"1")+COUNTIF(S8:S15,"2")+COUNTIF(S8:S15,"3")+COUNTIF(S8:S15,"4")+COUNTIF(S8:S15,"5")+COUNTIF(S8:S15,"6")+COUNTIF(S8:S15,"7")+COUNTIF(S8:S15,"8"),"")</f>
        <v/>
      </c>
      <c r="T16" s="66" t="str">
        <f t="shared" si="0"/>
        <v/>
      </c>
      <c r="U16" s="67" t="str">
        <f>IF(U8&lt;&gt;"",IF(C8=U8,G10,IF(C10=U8,G10,IF(C16=U8,G18,IF(C18=U8,G18,IF(C24=U8,G26,IF(C26=U8,G26,IF(C32=U8,G34,IF(C34=U8,G34,IF(C40=U8,G42,IF(C42=U8,G42,IF(C48=U8,G50,IF(C50=U8,G50,IF(C56=U8,G58,IF(C58=U8,G58,IF(C64=U8,G66,IF(C66=U8,G66)))))))))))))))),"")</f>
        <v/>
      </c>
      <c r="V16" s="67" t="str">
        <f>IF(U16="","",VLOOKUP(U16,LISTAS!$F$5:$G$204,2,0))</f>
        <v/>
      </c>
      <c r="W16" s="68" t="str">
        <f t="shared" si="1"/>
        <v/>
      </c>
      <c r="X16" s="68" t="str">
        <f t="shared" si="2"/>
        <v/>
      </c>
    </row>
    <row r="17" spans="2:24" ht="18" customHeight="1">
      <c r="B17" s="70"/>
      <c r="C17" s="69" t="str">
        <f>IF(C16="","",VLOOKUP(C16,LISTAS!$F$5:$G$204,2,0))</f>
        <v/>
      </c>
      <c r="D17" s="164"/>
      <c r="E17" s="79"/>
      <c r="F17" s="58"/>
      <c r="G17" s="59"/>
      <c r="H17" s="60"/>
      <c r="I17" s="75"/>
      <c r="J17" s="60"/>
      <c r="K17" s="61"/>
      <c r="L17" s="60"/>
      <c r="M17" s="60"/>
      <c r="N17" s="60"/>
      <c r="O17" s="61"/>
      <c r="P17" s="74"/>
      <c r="S17" s="65" t="str">
        <f>IF(U17&lt;&gt;"",1+COUNTIF(S8:S16,"1")+COUNTIF(S8:S16,"2")+COUNTIF(S8:S16,"3")+COUNTIF(S8:S16,"4")+COUNTIF(S8:S16,"5")+COUNTIF(S8:S16,"6")+COUNTIF(S8:S16,"7")+COUNTIF(S8:S16,"8")+COUNTIF(S8:S16,"9"),"")</f>
        <v/>
      </c>
      <c r="T17" s="66" t="str">
        <f t="shared" si="0"/>
        <v/>
      </c>
      <c r="U17" s="67" t="str">
        <f>IF(U9&lt;&gt;"",IF(C8=U9,G10,IF(C10=U9,G10,IF(C16=U9,G18,IF(C18=U9,G18,IF(C24=U9,G26,IF(C26=U9,G26,IF(C32=U9,G34,IF(C34=U9,G34,IF(C40=U9,G42,IF(C42=U9,G42,IF(C48=U9,G50,IF(C50=U9,G50,IF(C56=U9,G58,IF(C58=U9,G58,IF(C64=U9,G66,IF(C66=U9,G66)))))))))))))))),"")</f>
        <v/>
      </c>
      <c r="V17" s="67" t="str">
        <f>IF(U17="","",VLOOKUP(U17,LISTAS!$F$5:$G$204,2,0))</f>
        <v/>
      </c>
      <c r="W17" s="68" t="str">
        <f t="shared" si="1"/>
        <v/>
      </c>
      <c r="X17" s="68" t="str">
        <f t="shared" si="2"/>
        <v/>
      </c>
    </row>
    <row r="18" spans="2:24" ht="18" customHeight="1">
      <c r="B18" s="70">
        <v>9</v>
      </c>
      <c r="C18" s="57" t="s">
        <v>36</v>
      </c>
      <c r="D18" s="163">
        <v>1</v>
      </c>
      <c r="E18" s="79">
        <f>IF(D18&lt;&gt;"",D18,"")</f>
        <v>1</v>
      </c>
      <c r="F18" s="58" t="str">
        <f>IF(D18&lt;&gt;"",IF(C18="","",C18),"")</f>
        <v>ARTHUR, AUGUSTO, MIGUEL, VINICIUS</v>
      </c>
      <c r="G18" s="59" t="str">
        <f>VLOOKUP(G16,E16:F18,2,0)</f>
        <v/>
      </c>
      <c r="H18" s="60"/>
      <c r="I18" s="75"/>
      <c r="J18" s="60"/>
      <c r="K18" s="61"/>
      <c r="L18" s="60"/>
      <c r="M18" s="60"/>
      <c r="N18" s="60"/>
      <c r="O18" s="61"/>
      <c r="P18" s="74"/>
      <c r="S18" s="65" t="str">
        <f>IF(U18&lt;&gt;"",1+COUNTIF(S8:S17,"1")+COUNTIF(S8:S17,"2")+COUNTIF(S8:S17,"3")+COUNTIF(S8:S17,"4")+COUNTIF(S8:S17,"5")+COUNTIF(S8:S17,"6")+COUNTIF(S8:S17,"7")+COUNTIF(S8:S17,"8")+COUNTIF(S8:S17,"9")+COUNTIF(S8:S17,"10"),"")</f>
        <v/>
      </c>
      <c r="T18" s="66" t="str">
        <f t="shared" si="0"/>
        <v/>
      </c>
      <c r="U18" s="67" t="str">
        <f>IF(U10&lt;&gt;"",IF(C8=U10,G10,IF(C10=U10,G10,IF(C16=U10,G18,IF(C18=U10,G18,IF(C24=U10,G26,IF(C26=U10,G26,IF(C32=U10,G34,IF(C34=U10,G34,IF(C40=U10,G42,IF(C42=U10,G42,IF(C48=U10,G50,IF(C50=U10,G50,IF(C56=U10,G58,IF(C58=U10,G58,IF(C64=U10,G66,IF(C66=U10,G66)))))))))))))))),"")</f>
        <v/>
      </c>
      <c r="V18" s="67" t="str">
        <f>IF(U18="","",VLOOKUP(U18,LISTAS!$F$5:$G$204,2,0))</f>
        <v/>
      </c>
      <c r="W18" s="68" t="str">
        <f t="shared" si="1"/>
        <v/>
      </c>
      <c r="X18" s="68" t="str">
        <f t="shared" si="2"/>
        <v/>
      </c>
    </row>
    <row r="19" spans="2:24" ht="18" customHeight="1">
      <c r="B19" s="70"/>
      <c r="C19" s="69" t="str">
        <f>IF(C18="","",VLOOKUP(C18,LISTAS!$F$5:$G$204,2,0))</f>
        <v xml:space="preserve">ARBOS S.A </v>
      </c>
      <c r="D19" s="164"/>
      <c r="E19" s="58"/>
      <c r="F19" s="58"/>
      <c r="G19" s="59"/>
      <c r="H19" s="60"/>
      <c r="I19" s="75"/>
      <c r="J19" s="60"/>
      <c r="K19" s="61"/>
      <c r="L19" s="60"/>
      <c r="M19" s="60"/>
      <c r="N19" s="60"/>
      <c r="O19" s="61"/>
      <c r="P19" s="74"/>
      <c r="S19" s="65" t="str">
        <f>IF(U19&lt;&gt;"",1+COUNTIF(S8:S18,"1")+COUNTIF(S8:S18,"2")+COUNTIF(S8:S18,"3")+COUNTIF(S8:S18,"4")+COUNTIF(S8:S18,"5")+COUNTIF(S8:S18,"6")+COUNTIF(S8:S18,"7")+COUNTIF(S8:S18,"8")+COUNTIF(S8:S18,"9")+COUNTIF(S8:S18,"10")+COUNTIF(S8:S18,"11"),"")</f>
        <v/>
      </c>
      <c r="T19" s="66" t="str">
        <f t="shared" si="0"/>
        <v/>
      </c>
      <c r="U19" s="67" t="str">
        <f>IF(U11&lt;&gt;"",IF(C8=U11,G10,IF(C10=U11,G10,IF(C16=U11,G18,IF(C18=U11,G18,IF(C24=U11,G26,IF(C26=U11,G26,IF(C32=U11,G34,IF(C34=U11,G34,IF(C40=U11,G42,IF(C42=U11,G42,IF(C48=U11,G50,IF(C50=U11,G50,IF(C56=U11,G58,IF(C58=U11,G58,IF(C64=U11,G66,IF(C66=U11,G66)))))))))))))))),"")</f>
        <v/>
      </c>
      <c r="V19" s="67" t="str">
        <f>IF(U19="","",VLOOKUP(U19,LISTAS!$F$5:$G$204,2,0))</f>
        <v/>
      </c>
      <c r="W19" s="68" t="str">
        <f t="shared" si="1"/>
        <v/>
      </c>
      <c r="X19" s="68" t="str">
        <f t="shared" si="2"/>
        <v/>
      </c>
    </row>
    <row r="20" spans="2:24" ht="18" customHeight="1">
      <c r="B20" s="70"/>
      <c r="C20" s="61"/>
      <c r="D20" s="60"/>
      <c r="E20" s="58"/>
      <c r="F20" s="58"/>
      <c r="G20" s="59"/>
      <c r="H20" s="60"/>
      <c r="I20" s="75"/>
      <c r="J20" s="60"/>
      <c r="K20" s="57" t="str">
        <f>IF(H12&lt;&gt;"",IF(H14&lt;&gt;"",IF(H12=H14,"",IF(H12&gt;H14,G12,G14)),""),"")</f>
        <v>ARTHUR, AUGUSTO, MIGUEL, VINICIUS</v>
      </c>
      <c r="L20" s="163">
        <v>1</v>
      </c>
      <c r="M20" s="58">
        <f>IF(L20&lt;&gt;"",L20,"")</f>
        <v>1</v>
      </c>
      <c r="N20" s="58" t="str">
        <f>IF(L20&lt;&gt;"",IF(K20="","",K20),"")</f>
        <v>ARTHUR, AUGUSTO, MIGUEL, VINICIUS</v>
      </c>
      <c r="O20" s="59">
        <f>IF(M20&lt;&gt;"",IF(M22&lt;&gt;"",SMALL(M20:N22,1),""),"")</f>
        <v>0</v>
      </c>
      <c r="P20" s="74"/>
      <c r="S20" s="65" t="str">
        <f>IF(U20&lt;&gt;"",1+COUNTIF(S8:S19,"1")+COUNTIF(S8:S19,"2")+COUNTIF(S8:S19,"3")+COUNTIF(S8:S19,"4")+COUNTIF(S8:S19,"5")+COUNTIF(S8:S19,"6")+COUNTIF(S8:S19,"7")+COUNTIF(S8:S19,"8")+COUNTIF(S8:S19,"9")+COUNTIF(S8:S19,"10")+COUNTIF(S8:S19,"11")+COUNTIF(S8:S19,"12"),"")</f>
        <v/>
      </c>
      <c r="T20" s="66" t="str">
        <f t="shared" si="0"/>
        <v/>
      </c>
      <c r="U20" s="67" t="str">
        <f>IF(U12&lt;&gt;"",IF(C8=U12,G10,IF(C10=U12,G10,IF(C16=U12,G18,IF(C18=U12,G18,IF(C24=U12,G26,IF(C26=U12,G26,IF(C32=U12,G34,IF(C34=U12,G34,IF(C40=U12,G42,IF(C42=U12,G42,IF(C48=U12,G50,IF(C50=U12,G50,IF(C56=U12,G58,IF(C58=U12,G58,IF(C64=U12,G66,IF(C66=U12,G66)))))))))))))))),"")</f>
        <v/>
      </c>
      <c r="V20" s="67" t="str">
        <f>IF(U20="","",VLOOKUP(U20,LISTAS!$F$5:$G$204,2,0))</f>
        <v/>
      </c>
      <c r="W20" s="68" t="str">
        <f t="shared" si="1"/>
        <v/>
      </c>
      <c r="X20" s="68" t="str">
        <f t="shared" si="2"/>
        <v/>
      </c>
    </row>
    <row r="21" spans="2:24" ht="18" customHeight="1">
      <c r="B21" s="70"/>
      <c r="C21" s="61"/>
      <c r="D21" s="60"/>
      <c r="E21" s="58"/>
      <c r="F21" s="58"/>
      <c r="G21" s="59"/>
      <c r="H21" s="60"/>
      <c r="I21" s="75"/>
      <c r="J21" s="60"/>
      <c r="K21" s="69" t="str">
        <f>IF(K20="","",VLOOKUP(K20,LISTAS!$F$5:$G$204,2,0))</f>
        <v xml:space="preserve">ARBOS S.A </v>
      </c>
      <c r="L21" s="164"/>
      <c r="M21" s="58"/>
      <c r="N21" s="58"/>
      <c r="O21" s="59"/>
      <c r="P21" s="74"/>
      <c r="S21" s="65" t="str">
        <f>IF(U21&lt;&gt;"",1+COUNTIF(S8:S20,"1")+COUNTIF(S8:S20,"2")+COUNTIF(S8:S20,"3")+COUNTIF(S8:S20,"4")+COUNTIF(S8:S20,"5")+COUNTIF(S8:S20,"6")+COUNTIF(S8:S20,"7")+COUNTIF(S8:S20,"8")+COUNTIF(S8:S20,"9")+COUNTIF(S8:S20,"10")+COUNTIF(S8:S20,"11")+COUNTIF(S8:S20,"12")+COUNTIF(S8:S20,"13"),"")</f>
        <v/>
      </c>
      <c r="T21" s="66" t="str">
        <f t="shared" si="0"/>
        <v/>
      </c>
      <c r="U21" s="67" t="str">
        <f>IF(U13&lt;&gt;"",IF(C8=U13,G10,IF(C10=U13,G10,IF(C16=U13,G18,IF(C18=U13,G18,IF(C24=U13,G26,IF(C26=U13,G26,IF(C32=U13,G34,IF(C34=U13,G34,IF(C40=U13,G42,IF(C42=U13,G42,IF(C48=U13,G50,IF(C50=U13,G50,IF(C56=U13,G58,IF(C58=U13,G58,IF(C64=U13,G66,IF(C66=U13,G66)))))))))))))))),"")</f>
        <v/>
      </c>
      <c r="V21" s="67" t="str">
        <f>IF(U21="","",VLOOKUP(U21,LISTAS!$F$5:$G$204,2,0))</f>
        <v/>
      </c>
      <c r="W21" s="68" t="str">
        <f t="shared" si="1"/>
        <v/>
      </c>
      <c r="X21" s="68" t="str">
        <f t="shared" si="2"/>
        <v/>
      </c>
    </row>
    <row r="22" spans="2:24">
      <c r="B22" s="70"/>
      <c r="C22" s="61"/>
      <c r="D22" s="60"/>
      <c r="E22" s="60"/>
      <c r="F22" s="60"/>
      <c r="G22" s="61"/>
      <c r="H22" s="60"/>
      <c r="I22" s="75"/>
      <c r="J22" s="76"/>
      <c r="K22" s="57" t="str">
        <f>IF(H28&lt;&gt;"",IF(H30&lt;&gt;"",IF(H28=H30,"",IF(H28&gt;H30,G28,G30)),""),"")</f>
        <v>ARTHUR, MARCOS, OTAVIO</v>
      </c>
      <c r="L22" s="163">
        <v>0</v>
      </c>
      <c r="M22" s="71">
        <f>IF(L22&lt;&gt;"",L22,"")</f>
        <v>0</v>
      </c>
      <c r="N22" s="58" t="str">
        <f>IF(L22&lt;&gt;"",IF(K22="","",K22),"")</f>
        <v>ARTHUR, MARCOS, OTAVIO</v>
      </c>
      <c r="O22" s="59" t="str">
        <f>VLOOKUP(O20,M20:N22,2,0)</f>
        <v>ARTHUR, MARCOS, OTAVIO</v>
      </c>
      <c r="P22" s="74"/>
      <c r="S22" s="65" t="str">
        <f>IF(U22&lt;&gt;"",1+COUNTIF(S8:S21,"1")+COUNTIF(S8:S21,"2")+COUNTIF(S8:S21,"3")+COUNTIF(S8:S21,"4")+COUNTIF(S8:S21,"5")+COUNTIF(S8:S21,"6")+COUNTIF(S8:S21,"7")+COUNTIF(S8:S21,"8")+COUNTIF(S8:S21,"9")+COUNTIF(S8:S21,"10")+COUNTIF(S8:S21,"11")+COUNTIF(S8:S21,"12")+COUNTIF(S8:S21,"13")+COUNTIF(S8:S21,"14"),"")</f>
        <v/>
      </c>
      <c r="T22" s="66" t="str">
        <f t="shared" si="0"/>
        <v/>
      </c>
      <c r="U22" s="67" t="str">
        <f>IF(U14&lt;&gt;"",IF(C8=U14,G10,IF(C10=U14,G10,IF(C16=U14,G18,IF(C18=U14,G18,IF(C24=U14,G26,IF(C26=U14,G26,IF(C32=U14,G34,IF(C34=U14,G34,IF(C40=U14,G42,IF(C42=U14,G42,IF(C48=U14,G50,IF(C50=U14,G50,IF(C56=U14,G58,IF(C58=U14,G58,IF(C64=U14,G66,IF(C66=U14,G66)))))))))))))))),"")</f>
        <v/>
      </c>
      <c r="V22" s="67" t="str">
        <f>IF(U22="","",VLOOKUP(U22,LISTAS!$F$5:$G$204,2,0))</f>
        <v/>
      </c>
      <c r="W22" s="68" t="str">
        <f t="shared" si="1"/>
        <v/>
      </c>
      <c r="X22" s="68" t="str">
        <f t="shared" si="2"/>
        <v/>
      </c>
    </row>
    <row r="23" spans="2:24">
      <c r="B23" s="70"/>
      <c r="C23" s="61"/>
      <c r="D23" s="60"/>
      <c r="E23" s="60"/>
      <c r="F23" s="60"/>
      <c r="G23" s="61"/>
      <c r="H23" s="60"/>
      <c r="I23" s="75"/>
      <c r="J23" s="60"/>
      <c r="K23" s="69" t="str">
        <f>IF(K22="","",VLOOKUP(K22,LISTAS!$F$5:$G$204,2,0))</f>
        <v>SÃO JOSÉ - S.A</v>
      </c>
      <c r="L23" s="164"/>
      <c r="M23" s="77"/>
      <c r="N23" s="58"/>
      <c r="O23" s="59"/>
      <c r="P23" s="74"/>
      <c r="S23" s="65" t="str">
        <f>IF(U23&lt;&gt;"",1+COUNTIF(S8:S22,"1")+COUNTIF(S8:S22,"2")+COUNTIF(S8:S22,"3")+COUNTIF(S8:S22,"4")+COUNTIF(S8:S22,"5")+COUNTIF(S8:S22,"6")+COUNTIF(S8:S22,"7")+COUNTIF(S8:S22,"8")+COUNTIF(S8:S22,"9")+COUNTIF(S8:S22,"10")+COUNTIF(S8:S22,"11")+COUNTIF(S8:S22,"12")+COUNTIF(S8:S22,"13")+COUNTIF(S8:S22,"14")+COUNTIF(S8:S22,"15"),"")</f>
        <v/>
      </c>
      <c r="T23" s="66" t="str">
        <f t="shared" si="0"/>
        <v/>
      </c>
      <c r="U23" s="67" t="str">
        <f>IF(U15&lt;&gt;"",IF(C8=U15,G10,IF(C10=U15,G10,IF(C16=U15,G18,IF(C18=U15,G18,IF(C24=U15,G26,IF(C26=U15,G26,IF(C32=U15,G34,IF(C34=U15,G34,IF(C40=U15,G42,IF(C42=U15,G42,IF(C48=U15,G50,IF(C50=U15,G50,IF(C56=U15,G58,IF(C58=U15,G58,IF(C64=U15,G66,IF(C66=U15,G66)))))))))))))))),"")</f>
        <v/>
      </c>
      <c r="V23" s="67" t="str">
        <f>IF(U23="","",VLOOKUP(U23,LISTAS!$F$5:$G$204,2,0))</f>
        <v/>
      </c>
      <c r="W23" s="68" t="str">
        <f t="shared" si="1"/>
        <v/>
      </c>
      <c r="X23" s="68" t="str">
        <f t="shared" si="2"/>
        <v/>
      </c>
    </row>
    <row r="24" spans="2:24" ht="18" customHeight="1">
      <c r="B24" s="70">
        <v>6</v>
      </c>
      <c r="C24" s="57"/>
      <c r="D24" s="163">
        <v>0</v>
      </c>
      <c r="E24" s="58">
        <f>IF(D24&lt;&gt;"",D24,"")</f>
        <v>0</v>
      </c>
      <c r="F24" s="58" t="str">
        <f>IF(D24&lt;&gt;"",IF(C24="","",C24),"")</f>
        <v/>
      </c>
      <c r="G24" s="59">
        <f>IF(E24&lt;&gt;"",IF(E26&lt;&gt;"",SMALL(E24:F26,1),""),"")</f>
        <v>0</v>
      </c>
      <c r="H24" s="60"/>
      <c r="I24" s="75"/>
      <c r="J24" s="60"/>
      <c r="K24" s="61"/>
      <c r="L24" s="60"/>
      <c r="M24" s="75"/>
      <c r="N24" s="60"/>
      <c r="O24" s="61"/>
      <c r="P24" s="74"/>
      <c r="S24" s="65"/>
      <c r="T24" s="66"/>
      <c r="U24" s="67"/>
      <c r="V24" s="67"/>
      <c r="W24" s="68"/>
      <c r="X24" s="68"/>
    </row>
    <row r="25" spans="2:24" ht="18" customHeight="1">
      <c r="B25" s="70"/>
      <c r="C25" s="69" t="str">
        <f>IF(C24="","",VLOOKUP(C24,LISTAS!$F$5:$G$204,2,0))</f>
        <v/>
      </c>
      <c r="D25" s="164"/>
      <c r="E25" s="58"/>
      <c r="F25" s="58"/>
      <c r="G25" s="59"/>
      <c r="H25" s="60"/>
      <c r="I25" s="75"/>
      <c r="J25" s="60"/>
      <c r="K25" s="61"/>
      <c r="L25" s="60"/>
      <c r="M25" s="75"/>
      <c r="N25" s="60"/>
      <c r="O25" s="61"/>
      <c r="P25" s="74"/>
      <c r="S25" s="65"/>
      <c r="T25" s="66"/>
      <c r="U25" s="67"/>
      <c r="V25" s="67"/>
      <c r="W25" s="68"/>
      <c r="X25" s="68"/>
    </row>
    <row r="26" spans="2:24" ht="18" customHeight="1">
      <c r="B26" s="70">
        <v>11</v>
      </c>
      <c r="C26" s="57" t="s">
        <v>37</v>
      </c>
      <c r="D26" s="163">
        <v>1</v>
      </c>
      <c r="E26" s="71">
        <f>IF(D26&lt;&gt;"",D26,"")</f>
        <v>1</v>
      </c>
      <c r="F26" s="72" t="str">
        <f>IF(D26&lt;&gt;"",IF(C26="","",C26),"")</f>
        <v>ARTHUR, MARCOS, OTAVIO</v>
      </c>
      <c r="G26" s="59" t="str">
        <f>VLOOKUP(G24,E24:F26,2,0)</f>
        <v/>
      </c>
      <c r="H26" s="60"/>
      <c r="I26" s="75"/>
      <c r="J26" s="60"/>
      <c r="K26" s="61"/>
      <c r="L26" s="60"/>
      <c r="M26" s="75"/>
      <c r="N26" s="60"/>
      <c r="O26" s="61"/>
      <c r="P26" s="74"/>
      <c r="S26" s="65"/>
      <c r="T26" s="66"/>
      <c r="U26" s="67"/>
      <c r="V26" s="67"/>
      <c r="W26" s="68"/>
      <c r="X26" s="68"/>
    </row>
    <row r="27" spans="2:24" ht="18" customHeight="1">
      <c r="B27" s="70"/>
      <c r="C27" s="69" t="str">
        <f>IF(C26="","",VLOOKUP(C26,LISTAS!$F$5:$G$204,2,0))</f>
        <v>SÃO JOSÉ - S.A</v>
      </c>
      <c r="D27" s="164"/>
      <c r="E27" s="58"/>
      <c r="F27" s="72"/>
      <c r="G27" s="59"/>
      <c r="H27" s="60"/>
      <c r="I27" s="75"/>
      <c r="J27" s="60"/>
      <c r="K27" s="61"/>
      <c r="L27" s="60"/>
      <c r="M27" s="75"/>
      <c r="N27" s="60"/>
      <c r="O27" s="61"/>
      <c r="P27" s="74"/>
      <c r="S27" s="65"/>
      <c r="T27" s="66"/>
      <c r="U27" s="67"/>
      <c r="V27" s="67"/>
      <c r="W27" s="68"/>
      <c r="X27" s="68"/>
    </row>
    <row r="28" spans="2:24" ht="18" customHeight="1">
      <c r="B28" s="70"/>
      <c r="C28" s="61"/>
      <c r="D28" s="60"/>
      <c r="E28" s="60"/>
      <c r="F28" s="73"/>
      <c r="G28" s="57" t="str">
        <f>IF(D24&lt;&gt;"",IF(D26&lt;&gt;"",IF(D24=D26,"",IF(D24&gt;D26,C24,C26)),""),"")</f>
        <v>ARTHUR, MARCOS, OTAVIO</v>
      </c>
      <c r="H28" s="163">
        <v>1</v>
      </c>
      <c r="I28" s="78">
        <f>IF(H28&lt;&gt;"",H28,"")</f>
        <v>1</v>
      </c>
      <c r="J28" s="58" t="str">
        <f>IF(H28&lt;&gt;"",IF(G28="","",G28),"")</f>
        <v>ARTHUR, MARCOS, OTAVIO</v>
      </c>
      <c r="K28" s="59">
        <f>IF(I28&lt;&gt;"",IF(I30&lt;&gt;"",SMALL(I28:J30,1),""),"")</f>
        <v>0</v>
      </c>
      <c r="L28" s="60"/>
      <c r="M28" s="75"/>
      <c r="N28" s="60"/>
      <c r="O28" s="61"/>
      <c r="P28" s="74"/>
      <c r="S28" s="65"/>
      <c r="T28" s="66"/>
      <c r="U28" s="67"/>
      <c r="V28" s="67"/>
      <c r="W28" s="68"/>
      <c r="X28" s="68"/>
    </row>
    <row r="29" spans="2:24" ht="18" customHeight="1">
      <c r="B29" s="70"/>
      <c r="C29" s="61"/>
      <c r="D29" s="60"/>
      <c r="E29" s="60"/>
      <c r="F29" s="73"/>
      <c r="G29" s="69" t="str">
        <f>IF(G28="","",VLOOKUP(G28,LISTAS!$F$5:$G$204,2,0))</f>
        <v>SÃO JOSÉ - S.A</v>
      </c>
      <c r="H29" s="164"/>
      <c r="I29" s="79"/>
      <c r="J29" s="58"/>
      <c r="K29" s="59"/>
      <c r="L29" s="60"/>
      <c r="M29" s="75"/>
      <c r="N29" s="60"/>
      <c r="O29" s="61"/>
      <c r="P29" s="74"/>
      <c r="S29" s="65"/>
      <c r="T29" s="66"/>
      <c r="U29" s="67"/>
      <c r="V29" s="67"/>
      <c r="W29" s="68"/>
      <c r="X29" s="68"/>
    </row>
    <row r="30" spans="2:24" ht="18" customHeight="1">
      <c r="B30" s="70"/>
      <c r="C30" s="61"/>
      <c r="D30" s="60"/>
      <c r="E30" s="75"/>
      <c r="F30" s="76"/>
      <c r="G30" s="57" t="str">
        <f>IF(D32&lt;&gt;"",IF(D34&lt;&gt;"",IF(D32=D34,"",IF(D32&gt;D34,C32,C34)),""),"")</f>
        <v>GUILHERME, LEONARDO, LORENZO, PEDRO</v>
      </c>
      <c r="H30" s="163">
        <v>0</v>
      </c>
      <c r="I30" s="79">
        <f>IF(H30&lt;&gt;"",H30,"")</f>
        <v>0</v>
      </c>
      <c r="J30" s="58" t="str">
        <f>IF(H30&lt;&gt;"",IF(G30="","",G30),"")</f>
        <v>GUILHERME, LEONARDO, LORENZO, PEDRO</v>
      </c>
      <c r="K30" s="59" t="str">
        <f>VLOOKUP(K28,I28:J30,2,0)</f>
        <v>GUILHERME, LEONARDO, LORENZO, PEDRO</v>
      </c>
      <c r="L30" s="60"/>
      <c r="M30" s="75"/>
      <c r="N30" s="60"/>
      <c r="O30" s="61"/>
      <c r="P30" s="74"/>
      <c r="S30" s="65"/>
      <c r="T30" s="66"/>
      <c r="U30" s="67"/>
      <c r="V30" s="67"/>
      <c r="W30" s="68"/>
      <c r="X30" s="68"/>
    </row>
    <row r="31" spans="2:24" ht="18" customHeight="1">
      <c r="B31" s="70"/>
      <c r="C31" s="61"/>
      <c r="D31" s="60"/>
      <c r="E31" s="75"/>
      <c r="F31" s="60"/>
      <c r="G31" s="69" t="str">
        <f>IF(G30="","",VLOOKUP(G30,LISTAS!$F$5:$G$204,2,0))</f>
        <v>LICEU JARDIM</v>
      </c>
      <c r="H31" s="164"/>
      <c r="I31" s="58"/>
      <c r="J31" s="58"/>
      <c r="K31" s="59"/>
      <c r="L31" s="60"/>
      <c r="M31" s="75"/>
      <c r="N31" s="60"/>
      <c r="O31" s="61"/>
      <c r="P31" s="74"/>
      <c r="S31" s="65"/>
      <c r="T31" s="66"/>
      <c r="U31" s="67"/>
      <c r="V31" s="67"/>
      <c r="W31" s="68"/>
      <c r="X31" s="68"/>
    </row>
    <row r="32" spans="2:24" ht="18" customHeight="1">
      <c r="B32" s="70">
        <v>4</v>
      </c>
      <c r="C32" s="57"/>
      <c r="D32" s="163">
        <v>0</v>
      </c>
      <c r="E32" s="78">
        <f>IF(D32&lt;&gt;"",D32,"")</f>
        <v>0</v>
      </c>
      <c r="F32" s="58" t="str">
        <f>IF(D32&lt;&gt;"",IF(C32="","",C32),"")</f>
        <v/>
      </c>
      <c r="G32" s="59">
        <f>IF(E32&lt;&gt;"",IF(E34&lt;&gt;"",SMALL(E32:F34,1),""),"")</f>
        <v>0</v>
      </c>
      <c r="H32" s="60"/>
      <c r="I32" s="60"/>
      <c r="J32" s="60"/>
      <c r="K32" s="61"/>
      <c r="L32" s="60"/>
      <c r="M32" s="75"/>
      <c r="N32" s="60"/>
      <c r="O32" s="61"/>
      <c r="P32" s="74"/>
      <c r="S32" s="65"/>
      <c r="T32" s="66"/>
      <c r="U32" s="67"/>
      <c r="V32" s="67"/>
      <c r="W32" s="68"/>
      <c r="X32" s="68"/>
    </row>
    <row r="33" spans="2:24" ht="18" customHeight="1">
      <c r="B33" s="70"/>
      <c r="C33" s="69" t="str">
        <f>IF(C32="","",VLOOKUP(C32,LISTAS!$F$5:$G$204,2,0))</f>
        <v/>
      </c>
      <c r="D33" s="164"/>
      <c r="E33" s="79"/>
      <c r="F33" s="58"/>
      <c r="G33" s="59"/>
      <c r="H33" s="60"/>
      <c r="I33" s="60"/>
      <c r="J33" s="60"/>
      <c r="K33" s="61"/>
      <c r="L33" s="60"/>
      <c r="M33" s="75"/>
      <c r="N33" s="60"/>
      <c r="O33" s="61"/>
      <c r="P33" s="74"/>
      <c r="S33" s="65"/>
      <c r="T33" s="66"/>
      <c r="U33" s="67"/>
      <c r="V33" s="67"/>
      <c r="W33" s="68"/>
      <c r="X33" s="68"/>
    </row>
    <row r="34" spans="2:24" ht="18" customHeight="1">
      <c r="B34" s="70">
        <v>13</v>
      </c>
      <c r="C34" s="57" t="s">
        <v>38</v>
      </c>
      <c r="D34" s="163">
        <v>1</v>
      </c>
      <c r="E34" s="79">
        <f>IF(D34&lt;&gt;"",D34,"")</f>
        <v>1</v>
      </c>
      <c r="F34" s="58" t="str">
        <f>IF(D34&lt;&gt;"",IF(C34="","",C34),"")</f>
        <v>GUILHERME, LEONARDO, LORENZO, PEDRO</v>
      </c>
      <c r="G34" s="59" t="str">
        <f>VLOOKUP(G32,E32:F34,2,0)</f>
        <v/>
      </c>
      <c r="H34" s="60"/>
      <c r="I34" s="60"/>
      <c r="J34" s="60"/>
      <c r="K34" s="61"/>
      <c r="L34" s="60"/>
      <c r="M34" s="75"/>
      <c r="N34" s="60"/>
      <c r="O34" s="61"/>
      <c r="P34" s="74"/>
      <c r="S34" s="65"/>
      <c r="T34" s="66"/>
      <c r="U34" s="67"/>
      <c r="V34" s="67"/>
      <c r="W34" s="68"/>
      <c r="X34" s="68"/>
    </row>
    <row r="35" spans="2:24" ht="18" customHeight="1">
      <c r="B35" s="70"/>
      <c r="C35" s="69" t="str">
        <f>IF(C34="","",VLOOKUP(C34,LISTAS!$F$5:$G$204,2,0))</f>
        <v>LICEU JARDIM</v>
      </c>
      <c r="D35" s="164"/>
      <c r="E35" s="58"/>
      <c r="F35" s="58"/>
      <c r="G35" s="59"/>
      <c r="H35" s="60"/>
      <c r="I35" s="60"/>
      <c r="J35" s="60"/>
      <c r="K35" s="61"/>
      <c r="L35" s="60"/>
      <c r="M35" s="75"/>
      <c r="N35" s="60"/>
      <c r="O35" s="61"/>
      <c r="P35" s="60"/>
      <c r="S35" s="65"/>
      <c r="T35" s="66"/>
      <c r="U35" s="67"/>
      <c r="V35" s="67"/>
      <c r="W35" s="68"/>
      <c r="X35" s="68"/>
    </row>
    <row r="36" spans="2:24" ht="18" customHeight="1">
      <c r="B36" s="70"/>
      <c r="C36" s="61"/>
      <c r="D36" s="60"/>
      <c r="E36" s="60"/>
      <c r="F36" s="60"/>
      <c r="G36" s="61"/>
      <c r="H36" s="60"/>
      <c r="I36" s="60"/>
      <c r="J36" s="60"/>
      <c r="K36" s="61"/>
      <c r="L36" s="60"/>
      <c r="M36" s="75"/>
      <c r="N36" s="60"/>
      <c r="O36" s="57" t="str">
        <f>IF(L20&lt;&gt;"",IF(L22&lt;&gt;"",IF(L20=L22,"",IF(L20&gt;L22,K20,K22)),""),"")</f>
        <v>ARTHUR, AUGUSTO, MIGUEL, VINICIUS</v>
      </c>
      <c r="P36" s="163">
        <v>0</v>
      </c>
      <c r="S36" s="65"/>
      <c r="T36" s="66"/>
      <c r="U36" s="67"/>
      <c r="V36" s="67"/>
      <c r="W36" s="68"/>
      <c r="X36" s="68"/>
    </row>
    <row r="37" spans="2:24" ht="18" customHeight="1">
      <c r="B37" s="70"/>
      <c r="C37" s="61"/>
      <c r="D37" s="60"/>
      <c r="E37" s="60"/>
      <c r="F37" s="60"/>
      <c r="G37" s="61"/>
      <c r="H37" s="60"/>
      <c r="I37" s="60"/>
      <c r="J37" s="60"/>
      <c r="K37" s="61"/>
      <c r="L37" s="60"/>
      <c r="M37" s="75"/>
      <c r="N37" s="60"/>
      <c r="O37" s="69" t="str">
        <f>IF(O36="","",VLOOKUP(O36,LISTAS!$F$5:$G$204,2,0))</f>
        <v xml:space="preserve">ARBOS S.A </v>
      </c>
      <c r="P37" s="164"/>
      <c r="S37" s="65"/>
      <c r="T37" s="66"/>
      <c r="U37" s="67"/>
      <c r="V37" s="67"/>
      <c r="W37" s="68"/>
      <c r="X37" s="68"/>
    </row>
    <row r="38" spans="2:24" ht="18" customHeight="1">
      <c r="B38" s="70"/>
      <c r="C38" s="61"/>
      <c r="D38" s="60"/>
      <c r="E38" s="60"/>
      <c r="F38" s="60"/>
      <c r="G38" s="61"/>
      <c r="H38" s="60"/>
      <c r="I38" s="60"/>
      <c r="J38" s="60"/>
      <c r="K38" s="61"/>
      <c r="L38" s="60"/>
      <c r="M38" s="75"/>
      <c r="N38" s="76"/>
      <c r="O38" s="57" t="str">
        <f>IF(L52&lt;&gt;"",IF(L54&lt;&gt;"",IF(L52=L54,"",IF(L52&gt;L54,K52,K54)),""),"")</f>
        <v>BENTO, JOSE, PEDRO</v>
      </c>
      <c r="P38" s="163">
        <v>1</v>
      </c>
      <c r="S38" s="65"/>
      <c r="T38" s="66"/>
      <c r="U38" s="67"/>
      <c r="V38" s="67"/>
      <c r="W38" s="68"/>
      <c r="X38" s="68"/>
    </row>
    <row r="39" spans="2:24" ht="18" customHeight="1">
      <c r="B39" s="70"/>
      <c r="C39" s="61"/>
      <c r="D39" s="60"/>
      <c r="E39" s="60"/>
      <c r="F39" s="60"/>
      <c r="G39" s="61"/>
      <c r="H39" s="60"/>
      <c r="I39" s="60"/>
      <c r="J39" s="60"/>
      <c r="K39" s="61"/>
      <c r="L39" s="60"/>
      <c r="M39" s="75"/>
      <c r="N39" s="60"/>
      <c r="O39" s="69" t="str">
        <f>IF(O38="","",VLOOKUP(O38,LISTAS!$F$5:$G$204,2,0))</f>
        <v>LICEU JARDIM</v>
      </c>
      <c r="P39" s="164"/>
      <c r="S39" s="65"/>
      <c r="T39" s="66"/>
      <c r="U39" s="67"/>
      <c r="V39" s="67"/>
      <c r="W39" s="68"/>
      <c r="X39" s="68"/>
    </row>
    <row r="40" spans="2:24" ht="18" customHeight="1">
      <c r="B40" s="70">
        <v>3</v>
      </c>
      <c r="C40" s="57"/>
      <c r="D40" s="163">
        <v>0</v>
      </c>
      <c r="E40" s="58">
        <f>IF(D40&lt;&gt;"",D40,"")</f>
        <v>0</v>
      </c>
      <c r="F40" s="58" t="str">
        <f>IF(D40&lt;&gt;"",IF(C40="","",C40),"")</f>
        <v/>
      </c>
      <c r="G40" s="59">
        <f>IF(E40&lt;&gt;"",IF(E42&lt;&gt;"",SMALL(E40:F42,1),""),"")</f>
        <v>0</v>
      </c>
      <c r="H40" s="60"/>
      <c r="I40" s="60"/>
      <c r="J40" s="60"/>
      <c r="K40" s="61"/>
      <c r="L40" s="60"/>
      <c r="M40" s="75"/>
      <c r="N40" s="60"/>
      <c r="O40" s="61"/>
      <c r="P40" s="74"/>
      <c r="S40" s="65"/>
      <c r="T40" s="66"/>
      <c r="U40" s="67"/>
      <c r="V40" s="67" t="str">
        <f>IF(U40="","",VLOOKUP(U40,LISTAS!$F$5:$G$204,2,0))</f>
        <v/>
      </c>
      <c r="W40" s="68" t="str">
        <f t="shared" si="1"/>
        <v/>
      </c>
      <c r="X40" s="68" t="str">
        <f t="shared" ref="X40:X68" si="3">IF(S40="","",IF($V$5="NÃO","",IF(S40=1,400,IF(S40=2,340,IF(S40=3,300,IF(S40=4,280,IF(S40=5,270,IF(S40=6,260,IF(S40=7,250,IF(S40=8,240,IF(S40=9,200,IF(S40=10,200,IF(S40=11,200,IF(S40=12,200,IF(S40=13,200,IF(S40=14,200,IF(S40=15,200,IF(S40=16,200,IF(S40&gt;16,"","")))))))))))))))))))</f>
        <v/>
      </c>
    </row>
    <row r="41" spans="2:24" ht="18" customHeight="1">
      <c r="B41" s="70"/>
      <c r="C41" s="69" t="str">
        <f>IF(C40="","",VLOOKUP(C40,LISTAS!$F$5:$G$204,2,0))</f>
        <v/>
      </c>
      <c r="D41" s="164"/>
      <c r="E41" s="58"/>
      <c r="F41" s="58"/>
      <c r="G41" s="59"/>
      <c r="H41" s="60"/>
      <c r="I41" s="60"/>
      <c r="J41" s="60"/>
      <c r="K41" s="61"/>
      <c r="L41" s="60"/>
      <c r="M41" s="75"/>
      <c r="N41" s="60"/>
      <c r="O41" s="61"/>
      <c r="P41" s="74"/>
      <c r="S41" s="65"/>
      <c r="T41" s="66"/>
      <c r="U41" s="67"/>
      <c r="V41" s="67"/>
      <c r="W41" s="68"/>
      <c r="X41" s="68"/>
    </row>
    <row r="42" spans="2:24" ht="18" customHeight="1">
      <c r="B42" s="70">
        <v>14</v>
      </c>
      <c r="C42" s="57" t="s">
        <v>39</v>
      </c>
      <c r="D42" s="163">
        <v>1</v>
      </c>
      <c r="E42" s="71">
        <f>IF(D42&lt;&gt;"",D42,"")</f>
        <v>1</v>
      </c>
      <c r="F42" s="72" t="str">
        <f>IF(D42&lt;&gt;"",IF(C42="","",C42),"")</f>
        <v>BERNARDO, DAVI, JULIO, PEDRO</v>
      </c>
      <c r="G42" s="59" t="str">
        <f>VLOOKUP(G40,E40:F42,2,0)</f>
        <v/>
      </c>
      <c r="H42" s="60"/>
      <c r="I42" s="60"/>
      <c r="J42" s="60"/>
      <c r="K42" s="61"/>
      <c r="L42" s="60"/>
      <c r="M42" s="75"/>
      <c r="N42" s="60"/>
      <c r="O42" s="61"/>
      <c r="P42" s="74"/>
      <c r="S42" s="65"/>
      <c r="T42" s="66"/>
      <c r="U42" s="67"/>
      <c r="V42" s="67" t="str">
        <f>IF(U42="","",VLOOKUP(U42,LISTAS!$F$5:$G$204,2,0))</f>
        <v/>
      </c>
      <c r="W42" s="68" t="str">
        <f t="shared" si="1"/>
        <v/>
      </c>
      <c r="X42" s="68" t="str">
        <f t="shared" si="3"/>
        <v/>
      </c>
    </row>
    <row r="43" spans="2:24" ht="18" customHeight="1">
      <c r="B43" s="70"/>
      <c r="C43" s="69" t="str">
        <f>IF(C42="","",VLOOKUP(C42,LISTAS!$F$5:$G$204,2,0))</f>
        <v xml:space="preserve">ARBOS S.A </v>
      </c>
      <c r="D43" s="164"/>
      <c r="E43" s="58"/>
      <c r="F43" s="72"/>
      <c r="G43" s="59"/>
      <c r="H43" s="60"/>
      <c r="I43" s="60"/>
      <c r="J43" s="60"/>
      <c r="K43" s="61"/>
      <c r="L43" s="60"/>
      <c r="M43" s="75"/>
      <c r="N43" s="60"/>
      <c r="O43" s="61"/>
      <c r="P43" s="74"/>
      <c r="S43" s="65"/>
      <c r="T43" s="66"/>
      <c r="U43" s="67"/>
      <c r="V43" s="67"/>
      <c r="W43" s="68"/>
      <c r="X43" s="68"/>
    </row>
    <row r="44" spans="2:24" ht="18" customHeight="1">
      <c r="B44" s="70"/>
      <c r="C44" s="61"/>
      <c r="D44" s="60"/>
      <c r="E44" s="60"/>
      <c r="F44" s="73"/>
      <c r="G44" s="57" t="str">
        <f>IF(D40&lt;&gt;"",IF(D42&lt;&gt;"",IF(D40=D42,"",IF(D40&gt;D42,C40,C42)),""),"")</f>
        <v>BERNARDO, DAVI, JULIO, PEDRO</v>
      </c>
      <c r="H44" s="163">
        <v>0</v>
      </c>
      <c r="I44" s="58">
        <f>IF(H44&lt;&gt;"",H44,"")</f>
        <v>0</v>
      </c>
      <c r="J44" s="58" t="str">
        <f>IF(H44&lt;&gt;"",IF(G44="","",G44),"")</f>
        <v>BERNARDO, DAVI, JULIO, PEDRO</v>
      </c>
      <c r="K44" s="59">
        <f>IF(I44&lt;&gt;"",IF(I46&lt;&gt;"",SMALL(I44:J46,1),""),"")</f>
        <v>0</v>
      </c>
      <c r="L44" s="60"/>
      <c r="M44" s="75"/>
      <c r="N44" s="60"/>
      <c r="O44" s="61"/>
      <c r="P44" s="74"/>
      <c r="S44" s="65"/>
      <c r="T44" s="66"/>
      <c r="U44" s="67"/>
      <c r="V44" s="67" t="str">
        <f>IF(U44="","",VLOOKUP(U44,LISTAS!$F$5:$G$204,2,0))</f>
        <v/>
      </c>
      <c r="W44" s="68" t="str">
        <f t="shared" si="1"/>
        <v/>
      </c>
      <c r="X44" s="68" t="str">
        <f t="shared" si="3"/>
        <v/>
      </c>
    </row>
    <row r="45" spans="2:24" ht="18" customHeight="1">
      <c r="B45" s="70"/>
      <c r="C45" s="61"/>
      <c r="D45" s="60"/>
      <c r="E45" s="60"/>
      <c r="F45" s="73"/>
      <c r="G45" s="69" t="str">
        <f>IF(G44="","",VLOOKUP(G44,LISTAS!$F$5:$G$204,2,0))</f>
        <v xml:space="preserve">ARBOS S.A </v>
      </c>
      <c r="H45" s="164"/>
      <c r="I45" s="58"/>
      <c r="J45" s="58"/>
      <c r="K45" s="59"/>
      <c r="L45" s="60"/>
      <c r="M45" s="75"/>
      <c r="N45" s="60"/>
      <c r="O45" s="61"/>
      <c r="P45" s="74"/>
      <c r="S45" s="65"/>
      <c r="T45" s="66"/>
      <c r="U45" s="67"/>
      <c r="V45" s="67"/>
      <c r="W45" s="68"/>
      <c r="X45" s="68"/>
    </row>
    <row r="46" spans="2:24" ht="18" customHeight="1">
      <c r="B46" s="70"/>
      <c r="C46" s="61"/>
      <c r="D46" s="60"/>
      <c r="E46" s="75"/>
      <c r="F46" s="76"/>
      <c r="G46" s="57" t="str">
        <f>IF(D48&lt;&gt;"",IF(D50&lt;&gt;"",IF(D48=D50,"",IF(D48&gt;D50,C48,C50)),""),"")</f>
        <v>BENTO, JOSE, PEDRO</v>
      </c>
      <c r="H46" s="163">
        <v>1</v>
      </c>
      <c r="I46" s="71">
        <f>IF(H46&lt;&gt;"",H46,"")</f>
        <v>1</v>
      </c>
      <c r="J46" s="58" t="str">
        <f>IF(H46&lt;&gt;"",IF(G46="","",G46),"")</f>
        <v>BENTO, JOSE, PEDRO</v>
      </c>
      <c r="K46" s="59" t="str">
        <f>VLOOKUP(K44,I44:J46,2,0)</f>
        <v>BERNARDO, DAVI, JULIO, PEDRO</v>
      </c>
      <c r="L46" s="60"/>
      <c r="M46" s="75"/>
      <c r="N46" s="60"/>
      <c r="O46" s="61"/>
      <c r="P46" s="74"/>
      <c r="S46" s="65"/>
      <c r="T46" s="66"/>
      <c r="U46" s="67"/>
      <c r="V46" s="67" t="str">
        <f>IF(U46="","",VLOOKUP(U46,LISTAS!$F$5:$G$204,2,0))</f>
        <v/>
      </c>
      <c r="W46" s="68" t="str">
        <f t="shared" si="1"/>
        <v/>
      </c>
      <c r="X46" s="68" t="str">
        <f t="shared" si="3"/>
        <v/>
      </c>
    </row>
    <row r="47" spans="2:24" ht="18" customHeight="1">
      <c r="B47" s="70"/>
      <c r="C47" s="61"/>
      <c r="D47" s="60"/>
      <c r="E47" s="75"/>
      <c r="F47" s="60"/>
      <c r="G47" s="69" t="str">
        <f>IF(G46="","",VLOOKUP(G46,LISTAS!$F$5:$G$204,2,0))</f>
        <v>LICEU JARDIM</v>
      </c>
      <c r="H47" s="164"/>
      <c r="I47" s="77"/>
      <c r="J47" s="58"/>
      <c r="K47" s="59"/>
      <c r="L47" s="60"/>
      <c r="M47" s="75"/>
      <c r="N47" s="60"/>
      <c r="O47" s="61"/>
      <c r="P47" s="74"/>
      <c r="S47" s="65"/>
      <c r="T47" s="66"/>
      <c r="U47" s="67"/>
      <c r="V47" s="67"/>
      <c r="W47" s="68"/>
      <c r="X47" s="68"/>
    </row>
    <row r="48" spans="2:24" ht="18" customHeight="1">
      <c r="B48" s="70">
        <v>5</v>
      </c>
      <c r="C48" s="57" t="s">
        <v>40</v>
      </c>
      <c r="D48" s="163">
        <v>1</v>
      </c>
      <c r="E48" s="78">
        <f>IF(D48&lt;&gt;"",D48,"")</f>
        <v>1</v>
      </c>
      <c r="F48" s="58" t="str">
        <f>IF(D48&lt;&gt;"",IF(C48="","",C48),"")</f>
        <v>BENTO, JOSE, PEDRO</v>
      </c>
      <c r="G48" s="59">
        <f>IF(E48&lt;&gt;"",IF(E50&lt;&gt;"",SMALL(E48:F50,1),""),"")</f>
        <v>0</v>
      </c>
      <c r="H48" s="60"/>
      <c r="I48" s="75"/>
      <c r="J48" s="60"/>
      <c r="K48" s="61"/>
      <c r="L48" s="60"/>
      <c r="M48" s="75"/>
      <c r="N48" s="60"/>
      <c r="O48" s="61"/>
      <c r="P48" s="74"/>
      <c r="S48" s="65"/>
      <c r="T48" s="66"/>
      <c r="U48" s="67"/>
      <c r="V48" s="67" t="str">
        <f>IF(U48="","",VLOOKUP(U48,LISTAS!$F$5:$G$204,2,0))</f>
        <v/>
      </c>
      <c r="W48" s="68" t="str">
        <f t="shared" si="1"/>
        <v/>
      </c>
      <c r="X48" s="68" t="str">
        <f t="shared" si="3"/>
        <v/>
      </c>
    </row>
    <row r="49" spans="2:24" ht="18" customHeight="1">
      <c r="B49" s="70"/>
      <c r="C49" s="69" t="str">
        <f>IF(C48="","",VLOOKUP(C48,LISTAS!$F$5:$G$204,2,0))</f>
        <v>LICEU JARDIM</v>
      </c>
      <c r="D49" s="164"/>
      <c r="E49" s="79"/>
      <c r="F49" s="58"/>
      <c r="G49" s="59"/>
      <c r="H49" s="60"/>
      <c r="I49" s="75"/>
      <c r="J49" s="60"/>
      <c r="K49" s="61"/>
      <c r="L49" s="60"/>
      <c r="M49" s="75"/>
      <c r="N49" s="60"/>
      <c r="O49" s="61"/>
      <c r="P49" s="74"/>
      <c r="S49" s="65"/>
      <c r="T49" s="66"/>
      <c r="U49" s="67"/>
      <c r="V49" s="67"/>
      <c r="W49" s="68"/>
      <c r="X49" s="68"/>
    </row>
    <row r="50" spans="2:24" ht="18" customHeight="1">
      <c r="B50" s="70">
        <v>12</v>
      </c>
      <c r="C50" s="57"/>
      <c r="D50" s="163">
        <v>0</v>
      </c>
      <c r="E50" s="79">
        <f>IF(D50&lt;&gt;"",D50,"")</f>
        <v>0</v>
      </c>
      <c r="F50" s="58" t="str">
        <f>IF(D50&lt;&gt;"",IF(C50="","",C50),"")</f>
        <v/>
      </c>
      <c r="G50" s="59" t="str">
        <f>VLOOKUP(G48,E48:F50,2,0)</f>
        <v/>
      </c>
      <c r="H50" s="60"/>
      <c r="I50" s="75"/>
      <c r="J50" s="60"/>
      <c r="K50" s="61"/>
      <c r="L50" s="60"/>
      <c r="M50" s="75"/>
      <c r="N50" s="60"/>
      <c r="O50" s="61"/>
      <c r="P50" s="74"/>
      <c r="S50" s="65"/>
      <c r="T50" s="66"/>
      <c r="U50" s="67"/>
      <c r="V50" s="67" t="str">
        <f>IF(U50="","",VLOOKUP(U50,LISTAS!$F$5:$G$204,2,0))</f>
        <v/>
      </c>
      <c r="W50" s="68" t="str">
        <f t="shared" si="1"/>
        <v/>
      </c>
      <c r="X50" s="68" t="str">
        <f t="shared" si="3"/>
        <v/>
      </c>
    </row>
    <row r="51" spans="2:24" ht="18" customHeight="1">
      <c r="B51" s="70"/>
      <c r="C51" s="69" t="str">
        <f>IF(C50="","",VLOOKUP(C50,LISTAS!$F$5:$G$204,2,0))</f>
        <v/>
      </c>
      <c r="D51" s="164"/>
      <c r="E51" s="58"/>
      <c r="F51" s="58"/>
      <c r="G51" s="59"/>
      <c r="H51" s="60"/>
      <c r="I51" s="75"/>
      <c r="J51" s="60"/>
      <c r="K51" s="61"/>
      <c r="L51" s="60"/>
      <c r="M51" s="75"/>
      <c r="N51" s="60"/>
      <c r="O51" s="61"/>
      <c r="P51" s="74"/>
      <c r="S51" s="65"/>
      <c r="T51" s="66"/>
      <c r="U51" s="67"/>
      <c r="V51" s="67"/>
      <c r="W51" s="68"/>
      <c r="X51" s="68"/>
    </row>
    <row r="52" spans="2:24" ht="18" customHeight="1">
      <c r="B52" s="70"/>
      <c r="C52" s="61"/>
      <c r="D52" s="60"/>
      <c r="E52" s="58"/>
      <c r="F52" s="58"/>
      <c r="G52" s="59"/>
      <c r="H52" s="60"/>
      <c r="I52" s="75"/>
      <c r="J52" s="60"/>
      <c r="K52" s="57" t="str">
        <f>IF(H44&lt;&gt;"",IF(H46&lt;&gt;"",IF(H44=H46,"",IF(H44&gt;H46,G44,G46)),""),"")</f>
        <v>BENTO, JOSE, PEDRO</v>
      </c>
      <c r="L52" s="163">
        <v>1</v>
      </c>
      <c r="M52" s="80">
        <f>IF(L52&lt;&gt;"",L52,"")</f>
        <v>1</v>
      </c>
      <c r="N52" s="58" t="str">
        <f>IF(L52&lt;&gt;"",IF(K52="","",K52),"")</f>
        <v>BENTO, JOSE, PEDRO</v>
      </c>
      <c r="O52" s="59">
        <f>IF(M52&lt;&gt;"",IF(M54&lt;&gt;"",SMALL(M52:N54,1),""),"")</f>
        <v>0</v>
      </c>
      <c r="P52" s="74"/>
      <c r="S52" s="65"/>
      <c r="T52" s="66"/>
      <c r="U52" s="67"/>
      <c r="V52" s="67" t="str">
        <f>IF(U52="","",VLOOKUP(U52,LISTAS!$F$5:$G$204,2,0))</f>
        <v/>
      </c>
      <c r="W52" s="68" t="str">
        <f t="shared" si="1"/>
        <v/>
      </c>
      <c r="X52" s="68" t="str">
        <f t="shared" si="3"/>
        <v/>
      </c>
    </row>
    <row r="53" spans="2:24" ht="18" customHeight="1">
      <c r="B53" s="70"/>
      <c r="C53" s="61"/>
      <c r="D53" s="60"/>
      <c r="E53" s="58"/>
      <c r="F53" s="58"/>
      <c r="G53" s="59"/>
      <c r="H53" s="60"/>
      <c r="I53" s="75"/>
      <c r="J53" s="60"/>
      <c r="K53" s="69" t="str">
        <f>IF(K52="","",VLOOKUP(K52,LISTAS!$F$5:$G$204,2,0))</f>
        <v>LICEU JARDIM</v>
      </c>
      <c r="L53" s="164"/>
      <c r="M53" s="79"/>
      <c r="N53" s="72"/>
      <c r="O53" s="59"/>
      <c r="P53" s="74"/>
      <c r="S53" s="65"/>
      <c r="T53" s="66"/>
      <c r="U53" s="67"/>
      <c r="V53" s="67"/>
      <c r="W53" s="68"/>
      <c r="X53" s="68"/>
    </row>
    <row r="54" spans="2:24" ht="18" customHeight="1">
      <c r="B54" s="70"/>
      <c r="C54" s="61"/>
      <c r="D54" s="60"/>
      <c r="E54" s="58"/>
      <c r="F54" s="58"/>
      <c r="G54" s="59"/>
      <c r="H54" s="60"/>
      <c r="I54" s="75"/>
      <c r="J54" s="76"/>
      <c r="K54" s="57" t="str">
        <f>IF(H60&lt;&gt;"",IF(H62&lt;&gt;"",IF(H60=H62,"",IF(H60&gt;H62,G60,G62)),""),"")</f>
        <v>DAVI, PIETRO, PERSIO</v>
      </c>
      <c r="L54" s="163">
        <v>0</v>
      </c>
      <c r="M54" s="81">
        <f>IF(L54&lt;&gt;"",L54,"")</f>
        <v>0</v>
      </c>
      <c r="N54" s="58" t="str">
        <f>IF(L54&lt;&gt;"",IF(K54="","",K54),"")</f>
        <v>DAVI, PIETRO, PERSIO</v>
      </c>
      <c r="O54" s="59" t="str">
        <f>VLOOKUP(O52,M52:N54,2,0)</f>
        <v>DAVI, PIETRO, PERSIO</v>
      </c>
      <c r="P54" s="74"/>
      <c r="S54" s="65"/>
      <c r="T54" s="66"/>
      <c r="U54" s="67"/>
      <c r="V54" s="67" t="str">
        <f>IF(U54="","",VLOOKUP(U54,LISTAS!$F$5:$G$204,2,0))</f>
        <v/>
      </c>
      <c r="W54" s="68" t="str">
        <f t="shared" si="1"/>
        <v/>
      </c>
      <c r="X54" s="68" t="str">
        <f t="shared" si="3"/>
        <v/>
      </c>
    </row>
    <row r="55" spans="2:24" ht="18" customHeight="1">
      <c r="B55" s="70"/>
      <c r="C55" s="61"/>
      <c r="D55" s="60"/>
      <c r="E55" s="58"/>
      <c r="F55" s="58"/>
      <c r="G55" s="59"/>
      <c r="H55" s="60"/>
      <c r="I55" s="75"/>
      <c r="J55" s="60"/>
      <c r="K55" s="69" t="str">
        <f>IF(K54="","",VLOOKUP(K54,LISTAS!$F$5:$G$204,2,0))</f>
        <v>ARBOS SBC</v>
      </c>
      <c r="L55" s="164"/>
      <c r="M55" s="58"/>
      <c r="N55" s="58"/>
      <c r="O55" s="59"/>
      <c r="P55" s="74"/>
      <c r="S55" s="65"/>
      <c r="T55" s="66"/>
      <c r="U55" s="67"/>
      <c r="V55" s="67"/>
      <c r="W55" s="68"/>
      <c r="X55" s="68"/>
    </row>
    <row r="56" spans="2:24" ht="18" customHeight="1">
      <c r="B56" s="70">
        <v>8</v>
      </c>
      <c r="C56" s="57" t="s">
        <v>41</v>
      </c>
      <c r="D56" s="163">
        <v>1</v>
      </c>
      <c r="E56" s="58" t="s">
        <v>10</v>
      </c>
      <c r="F56" s="58" t="str">
        <f>IF(D56&lt;&gt;"",IF(C56="","",C56),"")</f>
        <v>BENICIO, CAIQUE, RAFAEL, JOÃO. MARCOS</v>
      </c>
      <c r="G56" s="59">
        <f>IF(E56&lt;&gt;"",IF(E58&lt;&gt;"",SMALL(E56:F58,1),""),"")</f>
        <v>0</v>
      </c>
      <c r="H56" s="60"/>
      <c r="I56" s="75"/>
      <c r="J56" s="60"/>
      <c r="K56" s="61"/>
      <c r="L56" s="60"/>
      <c r="M56" s="58"/>
      <c r="N56" s="58"/>
      <c r="O56" s="59"/>
      <c r="P56" s="74"/>
      <c r="S56" s="65"/>
      <c r="T56" s="66"/>
      <c r="U56" s="67"/>
      <c r="V56" s="67" t="str">
        <f>IF(U56="","",VLOOKUP(U56,LISTAS!$F$5:$G$204,2,0))</f>
        <v/>
      </c>
      <c r="W56" s="68" t="str">
        <f t="shared" si="1"/>
        <v/>
      </c>
      <c r="X56" s="68" t="str">
        <f t="shared" si="3"/>
        <v/>
      </c>
    </row>
    <row r="57" spans="2:24" ht="18" customHeight="1">
      <c r="B57" s="70"/>
      <c r="C57" s="69" t="str">
        <f>IF(C56="","",VLOOKUP(C56,LISTAS!$F$5:$G$204,2,0))</f>
        <v>STAGIUM - DIAD</v>
      </c>
      <c r="D57" s="164"/>
      <c r="E57" s="58"/>
      <c r="F57" s="58"/>
      <c r="G57" s="59"/>
      <c r="H57" s="60"/>
      <c r="I57" s="75"/>
      <c r="J57" s="60"/>
      <c r="K57" s="61"/>
      <c r="L57" s="60"/>
      <c r="M57" s="58"/>
      <c r="N57" s="58"/>
      <c r="O57" s="59"/>
      <c r="P57" s="74"/>
      <c r="S57" s="65"/>
      <c r="T57" s="66"/>
      <c r="U57" s="67"/>
      <c r="V57" s="67"/>
      <c r="W57" s="68"/>
      <c r="X57" s="68"/>
    </row>
    <row r="58" spans="2:24" ht="18" customHeight="1">
      <c r="B58" s="70">
        <v>10</v>
      </c>
      <c r="C58" s="57"/>
      <c r="D58" s="163">
        <v>0</v>
      </c>
      <c r="E58" s="71">
        <f>IF(D58&lt;&gt;"",D58,"")</f>
        <v>0</v>
      </c>
      <c r="F58" s="72" t="str">
        <f>IF(D58&lt;&gt;"",IF(C58="","",C58),"")</f>
        <v/>
      </c>
      <c r="G58" s="59" t="str">
        <f>VLOOKUP(G56,E56:F58,2,0)</f>
        <v/>
      </c>
      <c r="H58" s="60"/>
      <c r="I58" s="75"/>
      <c r="J58" s="60"/>
      <c r="K58" s="61"/>
      <c r="L58" s="60"/>
      <c r="M58" s="60"/>
      <c r="N58" s="60"/>
      <c r="O58" s="61"/>
      <c r="P58" s="74"/>
      <c r="S58" s="65"/>
      <c r="T58" s="66"/>
      <c r="U58" s="67"/>
      <c r="V58" s="67" t="str">
        <f>IF(U58="","",VLOOKUP(U58,LISTAS!$F$5:$G$204,2,0))</f>
        <v/>
      </c>
      <c r="W58" s="68" t="str">
        <f t="shared" si="1"/>
        <v/>
      </c>
      <c r="X58" s="68" t="str">
        <f t="shared" si="3"/>
        <v/>
      </c>
    </row>
    <row r="59" spans="2:24" ht="18" customHeight="1">
      <c r="B59" s="70"/>
      <c r="C59" s="69" t="str">
        <f>IF(C58="","",VLOOKUP(C58,LISTAS!$F$5:$G$204,2,0))</f>
        <v/>
      </c>
      <c r="D59" s="164"/>
      <c r="E59" s="58"/>
      <c r="F59" s="72"/>
      <c r="G59" s="59"/>
      <c r="H59" s="60"/>
      <c r="I59" s="75"/>
      <c r="J59" s="60"/>
      <c r="K59" s="61"/>
      <c r="L59" s="60"/>
      <c r="M59" s="60"/>
      <c r="N59" s="60"/>
      <c r="O59" s="61"/>
      <c r="P59" s="74"/>
      <c r="S59" s="65"/>
      <c r="T59" s="66"/>
      <c r="U59" s="67"/>
      <c r="V59" s="67"/>
      <c r="W59" s="68"/>
      <c r="X59" s="68"/>
    </row>
    <row r="60" spans="2:24" ht="18" customHeight="1">
      <c r="B60" s="70"/>
      <c r="C60" s="61"/>
      <c r="D60" s="60"/>
      <c r="E60" s="60"/>
      <c r="F60" s="73"/>
      <c r="G60" s="57" t="str">
        <f>IF(D56&lt;&gt;"",IF(D58&lt;&gt;"",IF(D56=D58,"",IF(D56&gt;D58,C56,C58)),""),"")</f>
        <v>BENICIO, CAIQUE, RAFAEL, JOÃO. MARCOS</v>
      </c>
      <c r="H60" s="163">
        <v>0</v>
      </c>
      <c r="I60" s="78">
        <f>IF(H60&lt;&gt;"",H60,"")</f>
        <v>0</v>
      </c>
      <c r="J60" s="58" t="str">
        <f>IF(H60&lt;&gt;"",IF(G60="","",G60),"")</f>
        <v>BENICIO, CAIQUE, RAFAEL, JOÃO. MARCOS</v>
      </c>
      <c r="K60" s="59">
        <f>IF(I60&lt;&gt;"",IF(I62&lt;&gt;"",SMALL(I60:J62,1),""),"")</f>
        <v>0</v>
      </c>
      <c r="L60" s="60"/>
      <c r="M60" s="60"/>
      <c r="N60" s="60"/>
      <c r="O60" s="61"/>
      <c r="P60" s="74"/>
      <c r="S60" s="65"/>
      <c r="T60" s="66"/>
      <c r="U60" s="67"/>
      <c r="V60" s="67" t="str">
        <f>IF(U60="","",VLOOKUP(U60,LISTAS!$F$5:$G$204,2,0))</f>
        <v/>
      </c>
      <c r="W60" s="68" t="str">
        <f t="shared" si="1"/>
        <v/>
      </c>
      <c r="X60" s="68" t="str">
        <f t="shared" si="3"/>
        <v/>
      </c>
    </row>
    <row r="61" spans="2:24" ht="18" customHeight="1">
      <c r="B61" s="70"/>
      <c r="C61" s="61"/>
      <c r="D61" s="60"/>
      <c r="E61" s="60"/>
      <c r="F61" s="73"/>
      <c r="G61" s="69" t="str">
        <f>IF(G60="","",VLOOKUP(G60,LISTAS!$F$5:$G$204,2,0))</f>
        <v>STAGIUM - DIAD</v>
      </c>
      <c r="H61" s="164"/>
      <c r="I61" s="79"/>
      <c r="J61" s="58"/>
      <c r="K61" s="59"/>
      <c r="L61" s="60"/>
      <c r="M61" s="60"/>
      <c r="N61" s="60"/>
      <c r="O61" s="61"/>
      <c r="P61" s="74"/>
      <c r="S61" s="65"/>
      <c r="T61" s="66"/>
      <c r="U61" s="67"/>
      <c r="V61" s="67"/>
      <c r="W61" s="68"/>
      <c r="X61" s="68"/>
    </row>
    <row r="62" spans="2:24" ht="17.25" customHeight="1">
      <c r="B62" s="70"/>
      <c r="C62" s="61"/>
      <c r="D62" s="60"/>
      <c r="E62" s="75"/>
      <c r="F62" s="76"/>
      <c r="G62" s="57" t="str">
        <f>IF(D64&lt;&gt;"",IF(D66&lt;&gt;"",IF(D64=D66,"",IF(D64&gt;D66,C64,C66)),""),"")</f>
        <v>DAVI, PIETRO, PERSIO</v>
      </c>
      <c r="H62" s="163">
        <v>1</v>
      </c>
      <c r="I62" s="79">
        <f>IF(H62&lt;&gt;"",H62,"")</f>
        <v>1</v>
      </c>
      <c r="J62" s="58" t="str">
        <f>IF(H62&lt;&gt;"",IF(G62="","",G62),"")</f>
        <v>DAVI, PIETRO, PERSIO</v>
      </c>
      <c r="K62" s="59" t="str">
        <f>VLOOKUP(K60,I60:J62,2,0)</f>
        <v>BENICIO, CAIQUE, RAFAEL, JOÃO. MARCOS</v>
      </c>
      <c r="L62" s="60"/>
      <c r="M62" s="60"/>
      <c r="N62" s="60"/>
      <c r="O62" s="61"/>
      <c r="P62" s="74"/>
      <c r="S62" s="65"/>
      <c r="T62" s="66"/>
      <c r="U62" s="67"/>
      <c r="V62" s="67" t="str">
        <f>IF(U62="","",VLOOKUP(U62,LISTAS!$F$5:$G$204,2,0))</f>
        <v/>
      </c>
      <c r="W62" s="68" t="str">
        <f t="shared" si="1"/>
        <v/>
      </c>
      <c r="X62" s="68" t="str">
        <f t="shared" si="3"/>
        <v/>
      </c>
    </row>
    <row r="63" spans="2:24" ht="17.25" customHeight="1">
      <c r="B63" s="70"/>
      <c r="C63" s="61"/>
      <c r="D63" s="60"/>
      <c r="E63" s="75"/>
      <c r="F63" s="60"/>
      <c r="G63" s="69" t="str">
        <f>IF(G62="","",VLOOKUP(G62,LISTAS!$F$5:$G$204,2,0))</f>
        <v>ARBOS SBC</v>
      </c>
      <c r="H63" s="164"/>
      <c r="I63" s="58"/>
      <c r="J63" s="58"/>
      <c r="K63" s="59"/>
      <c r="L63" s="60"/>
      <c r="M63" s="60"/>
      <c r="N63" s="60"/>
      <c r="O63" s="61"/>
      <c r="P63" s="74"/>
      <c r="S63" s="65"/>
      <c r="T63" s="66"/>
      <c r="U63" s="67"/>
      <c r="V63" s="67"/>
      <c r="W63" s="68"/>
      <c r="X63" s="68"/>
    </row>
    <row r="64" spans="2:24" ht="18" customHeight="1">
      <c r="B64" s="70">
        <v>2</v>
      </c>
      <c r="C64" s="57" t="s">
        <v>42</v>
      </c>
      <c r="D64" s="163">
        <v>1</v>
      </c>
      <c r="E64" s="78">
        <f>IF(D64&lt;&gt;"",D64,"")</f>
        <v>1</v>
      </c>
      <c r="F64" s="58" t="str">
        <f>IF(D64&lt;&gt;"",IF(C64="","",C64),"")</f>
        <v>DAVI, PIETRO, PERSIO</v>
      </c>
      <c r="G64" s="59">
        <f>IF(E64&lt;&gt;"",IF(E66&lt;&gt;"",SMALL(E64:F66,1),""),"")</f>
        <v>0</v>
      </c>
      <c r="H64" s="58"/>
      <c r="I64" s="58"/>
      <c r="J64" s="58"/>
      <c r="K64" s="59"/>
      <c r="L64" s="60"/>
      <c r="M64" s="60"/>
      <c r="N64" s="60"/>
      <c r="O64" s="61"/>
      <c r="P64" s="74"/>
      <c r="S64" s="65"/>
      <c r="T64" s="66"/>
      <c r="U64" s="67"/>
      <c r="V64" s="67" t="str">
        <f>IF(U64="","",VLOOKUP(U64,LISTAS!$F$5:$G$204,2,0))</f>
        <v/>
      </c>
      <c r="W64" s="68" t="str">
        <f t="shared" si="1"/>
        <v/>
      </c>
      <c r="X64" s="68" t="str">
        <f t="shared" si="3"/>
        <v/>
      </c>
    </row>
    <row r="65" spans="2:24" ht="18" customHeight="1">
      <c r="B65" s="70"/>
      <c r="C65" s="69" t="str">
        <f>IF(C64="","",VLOOKUP(C64,LISTAS!$F$5:$G$204,2,0))</f>
        <v>ARBOS SBC</v>
      </c>
      <c r="D65" s="164"/>
      <c r="E65" s="79"/>
      <c r="F65" s="58"/>
      <c r="G65" s="59"/>
      <c r="H65" s="58"/>
      <c r="I65" s="58"/>
      <c r="J65" s="58"/>
      <c r="K65" s="59"/>
      <c r="L65" s="60"/>
      <c r="M65" s="60"/>
      <c r="N65" s="60"/>
      <c r="O65" s="61"/>
      <c r="P65" s="74"/>
      <c r="S65" s="65"/>
      <c r="T65" s="66"/>
      <c r="U65" s="67"/>
      <c r="V65" s="67"/>
      <c r="W65" s="68"/>
      <c r="X65" s="68"/>
    </row>
    <row r="66" spans="2:24" ht="18" customHeight="1">
      <c r="B66" s="70">
        <v>15</v>
      </c>
      <c r="C66" s="57"/>
      <c r="D66" s="163">
        <v>0</v>
      </c>
      <c r="E66" s="79">
        <f>IF(D66&lt;&gt;"",D66,"")</f>
        <v>0</v>
      </c>
      <c r="F66" s="58" t="str">
        <f>IF(D66&lt;&gt;"",IF(C66="","",C66),"")</f>
        <v/>
      </c>
      <c r="G66" s="59" t="str">
        <f>VLOOKUP(G64,E64:F66,2,0)</f>
        <v/>
      </c>
      <c r="H66" s="58"/>
      <c r="I66" s="58"/>
      <c r="J66" s="58"/>
      <c r="K66" s="59"/>
      <c r="L66" s="60"/>
      <c r="M66" s="60"/>
      <c r="N66" s="60"/>
      <c r="O66" s="61"/>
      <c r="P66" s="74"/>
      <c r="S66" s="65"/>
      <c r="T66" s="66"/>
      <c r="U66" s="67"/>
      <c r="V66" s="67" t="str">
        <f>IF(U66="","",VLOOKUP(U66,LISTAS!$F$5:$G$204,2,0))</f>
        <v/>
      </c>
      <c r="W66" s="68" t="str">
        <f t="shared" si="1"/>
        <v/>
      </c>
      <c r="X66" s="68" t="str">
        <f t="shared" si="3"/>
        <v/>
      </c>
    </row>
    <row r="67" spans="2:24" ht="18" customHeight="1">
      <c r="B67" s="70"/>
      <c r="C67" s="69" t="str">
        <f>IF(C66="","",VLOOKUP(C66,LISTAS!$F$5:$G$204,2,0))</f>
        <v/>
      </c>
      <c r="D67" s="164"/>
      <c r="E67" s="58"/>
      <c r="F67" s="58"/>
      <c r="G67" s="59"/>
      <c r="H67" s="58"/>
      <c r="I67" s="58"/>
      <c r="J67" s="58"/>
      <c r="K67" s="59"/>
      <c r="L67" s="60"/>
      <c r="M67" s="60"/>
      <c r="N67" s="60"/>
      <c r="O67" s="61"/>
      <c r="P67" s="74"/>
      <c r="S67" s="65"/>
      <c r="T67" s="66"/>
      <c r="U67" s="67"/>
      <c r="V67" s="67"/>
      <c r="W67" s="68"/>
      <c r="X67" s="68"/>
    </row>
    <row r="68" spans="2:24" ht="18" customHeight="1">
      <c r="B68" s="82"/>
      <c r="C68" s="83"/>
      <c r="D68" s="84"/>
      <c r="E68" s="84"/>
      <c r="F68" s="84"/>
      <c r="G68" s="83"/>
      <c r="H68" s="84"/>
      <c r="I68" s="84"/>
      <c r="J68" s="84"/>
      <c r="K68" s="83"/>
      <c r="L68" s="84"/>
      <c r="M68" s="84"/>
      <c r="N68" s="84"/>
      <c r="O68" s="83"/>
      <c r="P68" s="85"/>
      <c r="S68" s="65"/>
      <c r="T68" s="66"/>
      <c r="U68" s="67"/>
      <c r="V68" s="67" t="str">
        <f>IF(U68="","",VLOOKUP(U68,LISTAS!$F$5:$G$204,2,0))</f>
        <v/>
      </c>
      <c r="W68" s="68" t="str">
        <f t="shared" si="1"/>
        <v/>
      </c>
      <c r="X68" s="68" t="str">
        <f t="shared" si="3"/>
        <v/>
      </c>
    </row>
    <row r="69" spans="2:24" ht="18" customHeight="1">
      <c r="B69" s="86"/>
      <c r="C69" s="87"/>
      <c r="D69" s="15"/>
      <c r="E69" s="15"/>
      <c r="F69" s="15"/>
      <c r="G69" s="87"/>
      <c r="H69" s="15"/>
      <c r="I69" s="15"/>
      <c r="J69" s="15"/>
      <c r="K69" s="87"/>
      <c r="L69" s="15"/>
      <c r="M69" s="15"/>
      <c r="N69" s="15"/>
      <c r="O69" s="87"/>
      <c r="P69" s="15"/>
    </row>
    <row r="70" spans="2:24" ht="18" customHeight="1">
      <c r="B70" s="86"/>
      <c r="C70" s="87"/>
      <c r="D70" s="15"/>
      <c r="E70" s="15"/>
      <c r="F70" s="15"/>
      <c r="G70" s="87"/>
      <c r="H70" s="15"/>
      <c r="I70" s="15"/>
      <c r="J70" s="15"/>
      <c r="K70" s="87"/>
      <c r="L70" s="15"/>
      <c r="M70" s="15"/>
      <c r="N70" s="15"/>
      <c r="O70" s="87"/>
      <c r="P70" s="15"/>
    </row>
    <row r="71" spans="2:24" ht="30" customHeight="1">
      <c r="B71" s="153" t="s">
        <v>43</v>
      </c>
      <c r="C71" s="153"/>
      <c r="D71" s="153"/>
      <c r="E71" s="153"/>
      <c r="F71" s="153"/>
      <c r="G71" s="153"/>
      <c r="H71" s="153"/>
      <c r="I71" s="153"/>
      <c r="J71" s="153"/>
      <c r="K71" s="153"/>
      <c r="L71" s="153"/>
      <c r="M71" s="153"/>
      <c r="N71" s="153"/>
      <c r="O71" s="153"/>
      <c r="P71" s="153"/>
      <c r="S71" s="153" t="s">
        <v>13</v>
      </c>
      <c r="T71" s="153"/>
      <c r="U71" s="153"/>
      <c r="V71" s="153"/>
      <c r="W71" s="153"/>
      <c r="X71" s="153"/>
    </row>
    <row r="72" spans="2:24" ht="28.5" customHeight="1">
      <c r="B72" s="51"/>
      <c r="C72" s="52"/>
      <c r="D72" s="53"/>
      <c r="E72" s="53"/>
      <c r="F72" s="53"/>
      <c r="G72" s="54"/>
      <c r="H72" s="53"/>
      <c r="I72" s="53"/>
      <c r="J72" s="53"/>
      <c r="K72" s="54"/>
      <c r="L72" s="53"/>
      <c r="M72" s="53"/>
      <c r="N72" s="53"/>
      <c r="O72" s="54"/>
      <c r="P72" s="55"/>
      <c r="S72" s="165" t="s">
        <v>4</v>
      </c>
      <c r="T72" s="165"/>
      <c r="U72" s="25" t="s">
        <v>5</v>
      </c>
      <c r="V72" s="25" t="s">
        <v>6</v>
      </c>
      <c r="W72" s="25" t="s">
        <v>7</v>
      </c>
      <c r="X72" s="25" t="s">
        <v>8</v>
      </c>
    </row>
    <row r="73" spans="2:24" ht="18" customHeight="1">
      <c r="B73" s="56">
        <v>1</v>
      </c>
      <c r="C73" s="88" t="s">
        <v>44</v>
      </c>
      <c r="D73" s="163">
        <v>1</v>
      </c>
      <c r="E73" s="58">
        <f>IF(D73&lt;&gt;"",D73,"")</f>
        <v>1</v>
      </c>
      <c r="F73" s="58" t="str">
        <f>IF(D73&lt;&gt;"",IF(C73="","",C73),"")</f>
        <v>ANTONIO, RODRIGO, RAFAEL, PEDRO</v>
      </c>
      <c r="G73" s="59">
        <f>IF(E73&lt;&gt;"",IF(E75&lt;&gt;"",SMALL(E73:F75,1),""),"")</f>
        <v>0</v>
      </c>
      <c r="H73" s="60"/>
      <c r="I73" s="60"/>
      <c r="J73" s="60"/>
      <c r="K73" s="61"/>
      <c r="L73" s="60"/>
      <c r="M73" s="62"/>
      <c r="N73" s="62"/>
      <c r="O73" s="63"/>
      <c r="P73" s="64"/>
      <c r="S73" s="65">
        <f>IF(U73&lt;&gt;"",1,"")</f>
        <v>1</v>
      </c>
      <c r="T73" s="66" t="str">
        <f t="shared" ref="T73:T88" si="4">IF(S73&lt;&gt;"","LUGAR","")</f>
        <v>LUGAR</v>
      </c>
      <c r="U73" s="67" t="str">
        <f>IF(P101&lt;&gt;"",IF(P103&lt;&gt;"",IF(P101=P103,"",IF(P101&gt;P103,O101,O103)),""),"")</f>
        <v>ANTONIO, RODRIGO, RAFAEL, PEDRO</v>
      </c>
      <c r="V73" s="67" t="str">
        <f>IF(U73="","",VLOOKUP(U73,LISTAS!$F$5:$G$204,2,0))</f>
        <v>ARBOS SCS</v>
      </c>
      <c r="W73" s="68">
        <f t="shared" ref="W73:W88" si="5">IF(S73="","",IF(S73=1,400,IF(S73=2,340,IF(S73=3,300,IF(S73=4,280,IF(S73=5,270,IF(S73=6,260,IF(S73=7,250,IF(S73=8,240,IF(S73=9,200,IF(S73=10,200,IF(S73=11,200,IF(S73=12,200,IF(S73=13,200,IF(S73=14,200,IF(S73=15,200,IF(S73=16,200,IF(S73&gt;16,"",""))))))))))))))))))</f>
        <v>400</v>
      </c>
      <c r="X73" s="68">
        <f>IF(S73="","",IF($V$5="NÃO","",IF(S73=1,180,IF(S73=2,170,IF(S73=3,150,IF(S73=4,140,IF(S73=5,135,IF(S73=6,130,IF(S73=7,120,IF(S73=8,110,IF(S73=9,105,IF(S73=10,105,IF(S73=11,105,IF(S73=12,105,IF(S73=13,105,IF(S73=14,105,IF(S73=15,105,IF(S73=16,105,IF(S73&gt;16,"","")))))))))))))))))))</f>
        <v>180</v>
      </c>
    </row>
    <row r="74" spans="2:24" ht="18" customHeight="1">
      <c r="B74" s="56"/>
      <c r="C74" s="89" t="str">
        <f>IF(C73="","",VLOOKUP(C73,LISTAS!$F$5:$G$204,2,0))</f>
        <v>ARBOS SCS</v>
      </c>
      <c r="D74" s="164"/>
      <c r="E74" s="58"/>
      <c r="F74" s="58"/>
      <c r="G74" s="59"/>
      <c r="H74" s="60"/>
      <c r="I74" s="60"/>
      <c r="J74" s="60"/>
      <c r="K74" s="61"/>
      <c r="L74" s="60"/>
      <c r="M74" s="62"/>
      <c r="N74" s="62"/>
      <c r="O74" s="63"/>
      <c r="P74" s="64"/>
      <c r="S74" s="65">
        <f>IF(U74&lt;&gt;"",1+COUNTIF(S73,"1"),"")</f>
        <v>2</v>
      </c>
      <c r="T74" s="66" t="str">
        <f t="shared" si="4"/>
        <v>LUGAR</v>
      </c>
      <c r="U74" s="67" t="str">
        <f>IF(P101&lt;&gt;"",IF(P103&lt;&gt;"",IF(P101=P103,"",IF(P101&lt;P103,O101,O103)),""),"")</f>
        <v>THEO, JOÃO, GUSTAVO</v>
      </c>
      <c r="V74" s="67" t="str">
        <f>IF(U74="","",VLOOKUP(U74,LISTAS!$F$5:$G$204,2,0))</f>
        <v>SÃO JOSÉ - S.A</v>
      </c>
      <c r="W74" s="68">
        <f t="shared" si="5"/>
        <v>340</v>
      </c>
      <c r="X74" s="68">
        <f t="shared" ref="X74:X88" si="6">IF(S74="","",IF($V$5="NÃO","",IF(S74=1,180,IF(S74=2,170,IF(S74=3,150,IF(S74=4,140,IF(S74=5,135,IF(S74=6,130,IF(S74=7,120,IF(S74=8,110,IF(S74=9,105,IF(S74=10,105,IF(S74=11,105,IF(S74=12,105,IF(S74=13,105,IF(S74=14,105,IF(S74=15,105,IF(S74=16,105,IF(S74&gt;16,"","")))))))))))))))))))</f>
        <v>170</v>
      </c>
    </row>
    <row r="75" spans="2:24" ht="18" customHeight="1">
      <c r="B75" s="70">
        <v>16</v>
      </c>
      <c r="C75" s="88"/>
      <c r="D75" s="163">
        <v>0</v>
      </c>
      <c r="E75" s="71">
        <f>IF(D75&lt;&gt;"",D75,"")</f>
        <v>0</v>
      </c>
      <c r="F75" s="72" t="str">
        <f>IF(D75&lt;&gt;"",IF(C75="","",C75),"")</f>
        <v/>
      </c>
      <c r="G75" s="59" t="str">
        <f>VLOOKUP(G73,E73:F75,2,0)</f>
        <v/>
      </c>
      <c r="H75" s="60"/>
      <c r="I75" s="60"/>
      <c r="J75" s="60"/>
      <c r="K75" s="61"/>
      <c r="L75" s="60"/>
      <c r="M75" s="62"/>
      <c r="N75" s="62"/>
      <c r="O75" s="63"/>
      <c r="P75" s="64"/>
      <c r="S75" s="65">
        <f>IF(U75&lt;&gt;"",1+COUNTIF(S73:S74,"1")+COUNTIF(S73:S74,"2"),"")</f>
        <v>3</v>
      </c>
      <c r="T75" s="66" t="str">
        <f t="shared" si="4"/>
        <v>LUGAR</v>
      </c>
      <c r="U75" s="67" t="str">
        <f>IF(U73&lt;&gt;"",IF(K85=U73,K87,IF(K87=U73,K85,IF(K117=U73,K119,IF(K119=U73,K117)))),"")</f>
        <v>GUILHERME, FELIPE, RYAN, VALENTIM</v>
      </c>
      <c r="V75" s="67" t="str">
        <f>IF(U75="","",VLOOKUP(U75,LISTAS!$F$5:$G$204,2,0))</f>
        <v>VILLARE - SCS</v>
      </c>
      <c r="W75" s="68">
        <f t="shared" si="5"/>
        <v>300</v>
      </c>
      <c r="X75" s="68">
        <f t="shared" si="6"/>
        <v>150</v>
      </c>
    </row>
    <row r="76" spans="2:24" ht="18" customHeight="1">
      <c r="B76" s="70"/>
      <c r="C76" s="89" t="str">
        <f>IF(C75="","",VLOOKUP(C75,LISTAS!$F$5:$G$204,2,0))</f>
        <v/>
      </c>
      <c r="D76" s="164"/>
      <c r="E76" s="58"/>
      <c r="F76" s="72"/>
      <c r="G76" s="59"/>
      <c r="H76" s="60"/>
      <c r="I76" s="60"/>
      <c r="J76" s="60"/>
      <c r="K76" s="61"/>
      <c r="L76" s="60"/>
      <c r="M76" s="62"/>
      <c r="N76" s="62"/>
      <c r="O76" s="63"/>
      <c r="P76" s="64"/>
      <c r="S76" s="65">
        <f>IF(U76&lt;&gt;"",1+COUNTIF(S73:S75,"1")+COUNTIF(S73:S75,"2")+COUNTIF(S73:S75,"3"),"")</f>
        <v>4</v>
      </c>
      <c r="T76" s="66" t="str">
        <f t="shared" si="4"/>
        <v>LUGAR</v>
      </c>
      <c r="U76" s="67" t="str">
        <f>IF(U74&lt;&gt;"",IF(K85=U74,K87,IF(K87=U74,K85,IF(K117=U74,K119,IF(K119=U74,K117)))),"")</f>
        <v>LUCAS, JOÃO, DAVI</v>
      </c>
      <c r="V76" s="67" t="str">
        <f>IF(U76="","",VLOOKUP(U76,LISTAS!$F$5:$G$204,2,0))</f>
        <v>PETROPOLIS - SBC</v>
      </c>
      <c r="W76" s="68">
        <f t="shared" si="5"/>
        <v>280</v>
      </c>
      <c r="X76" s="68">
        <f t="shared" si="6"/>
        <v>140</v>
      </c>
    </row>
    <row r="77" spans="2:24" ht="18" customHeight="1">
      <c r="B77" s="70"/>
      <c r="C77" s="61"/>
      <c r="D77" s="60"/>
      <c r="E77" s="60"/>
      <c r="F77" s="73"/>
      <c r="G77" s="88" t="str">
        <f>IF(D73&lt;&gt;"",IF(D75&lt;&gt;"",IF(D73=D75,"",IF(D73&gt;D75,C73,C75)),""),"")</f>
        <v>ANTONIO, RODRIGO, RAFAEL, PEDRO</v>
      </c>
      <c r="H77" s="163">
        <v>1</v>
      </c>
      <c r="I77" s="58">
        <f>IF(H77&lt;&gt;"",H77,"")</f>
        <v>1</v>
      </c>
      <c r="J77" s="58" t="str">
        <f>IF(H77&lt;&gt;"",IF(G77="","",G77),"")</f>
        <v>ANTONIO, RODRIGO, RAFAEL, PEDRO</v>
      </c>
      <c r="K77" s="59">
        <f>IF(I77&lt;&gt;"",IF(I79&lt;&gt;"",SMALL(I77:J79,1),""),"")</f>
        <v>0</v>
      </c>
      <c r="L77" s="60"/>
      <c r="M77" s="60"/>
      <c r="N77" s="60"/>
      <c r="O77" s="61"/>
      <c r="P77" s="74"/>
      <c r="S77" s="65">
        <f>IF(U77&lt;&gt;"",1+COUNTIF(S73:S76,"1")+COUNTIF(S73:S76,"2")+COUNTIF(S73:S76,"3")+COUNTIF(S73:S76,"4"),"")</f>
        <v>5</v>
      </c>
      <c r="T77" s="66" t="str">
        <f t="shared" si="4"/>
        <v>LUGAR</v>
      </c>
      <c r="U77" s="67" t="str">
        <f>IF(U73&lt;&gt;"",IF(G77=U73,G79,IF(G79=U73,G77,IF(G93=U73,G95,IF(G95=U73,G93,IF(G109=U73,G111,IF(G111=U73,G109,IF(G125=U73,G127,IF(G127=U73,G125)))))))),"")</f>
        <v>GABRIEL, PAULO, ARTHUR, MATEUS</v>
      </c>
      <c r="V77" s="67" t="str">
        <f>IF(U77="","",VLOOKUP(U77,LISTAS!$F$5:$G$204,2,0))</f>
        <v>STAGIUM - DIAD</v>
      </c>
      <c r="W77" s="68">
        <f t="shared" si="5"/>
        <v>270</v>
      </c>
      <c r="X77" s="68">
        <f t="shared" si="6"/>
        <v>135</v>
      </c>
    </row>
    <row r="78" spans="2:24" ht="18" customHeight="1">
      <c r="B78" s="70"/>
      <c r="C78" s="61"/>
      <c r="D78" s="60"/>
      <c r="E78" s="60"/>
      <c r="F78" s="73"/>
      <c r="G78" s="89" t="str">
        <f>IF(G77="","",VLOOKUP(G77,LISTAS!$F$5:$G$204,2,0))</f>
        <v>ARBOS SCS</v>
      </c>
      <c r="H78" s="164"/>
      <c r="I78" s="58"/>
      <c r="J78" s="58"/>
      <c r="K78" s="59"/>
      <c r="L78" s="60"/>
      <c r="M78" s="60"/>
      <c r="N78" s="60"/>
      <c r="O78" s="61"/>
      <c r="P78" s="74"/>
      <c r="S78" s="65" t="str">
        <f>IF(U78&lt;&gt;"",1+COUNTIF(S73:S77,"1")+COUNTIF(S73:S77,"2")+COUNTIF(S73:S77,"3")+COUNTIF(S73:S77,"4")+COUNTIF(S73:S77,"5"),"")</f>
        <v/>
      </c>
      <c r="T78" s="66" t="str">
        <f t="shared" si="4"/>
        <v/>
      </c>
      <c r="U78" s="67" t="str">
        <f>IF(U74&lt;&gt;"",IF(G77=U74,G79,IF(G79=U74,G77,IF(G93=U74,G95,IF(G95=U74,G93,IF(G109=U74,G111,IF(G111=U74,G109,IF(G125=U74,G127,IF(G127=U74,G125)))))))),"")</f>
        <v/>
      </c>
      <c r="V78" s="67" t="str">
        <f>IF(U78="","",VLOOKUP(U78,LISTAS!$F$5:$G$204,2,0))</f>
        <v/>
      </c>
      <c r="W78" s="68" t="str">
        <f t="shared" si="5"/>
        <v/>
      </c>
      <c r="X78" s="68" t="str">
        <f t="shared" si="6"/>
        <v/>
      </c>
    </row>
    <row r="79" spans="2:24" ht="18" customHeight="1">
      <c r="B79" s="70"/>
      <c r="C79" s="61"/>
      <c r="D79" s="60"/>
      <c r="E79" s="75"/>
      <c r="F79" s="76"/>
      <c r="G79" s="88" t="str">
        <f>IF(D81&lt;&gt;"",IF(D83&lt;&gt;"",IF(D81=D83,"",IF(D81&gt;D83,C81,C83)),""),"")</f>
        <v>GABRIEL, PAULO, ARTHUR, MATEUS</v>
      </c>
      <c r="H79" s="163">
        <v>0</v>
      </c>
      <c r="I79" s="71">
        <f>IF(H79&lt;&gt;"",H79,"")</f>
        <v>0</v>
      </c>
      <c r="J79" s="58" t="str">
        <f>IF(H79&lt;&gt;"",IF(G79="","",G79),"")</f>
        <v>GABRIEL, PAULO, ARTHUR, MATEUS</v>
      </c>
      <c r="K79" s="59" t="str">
        <f>VLOOKUP(K77,I77:J79,2,0)</f>
        <v>GABRIEL, PAULO, ARTHUR, MATEUS</v>
      </c>
      <c r="L79" s="60"/>
      <c r="M79" s="60"/>
      <c r="N79" s="60"/>
      <c r="O79" s="61"/>
      <c r="P79" s="74"/>
      <c r="S79" s="65">
        <f>IF(U79&lt;&gt;"",1+COUNTIF(S73:S78,"1")+COUNTIF(S73:S78,"2")+COUNTIF(S73:S78,"3")+COUNTIF(S73:S78,"4")+COUNTIF(S73:S78,"5")+COUNTIF(S73:S78,"6"),"")</f>
        <v>6</v>
      </c>
      <c r="T79" s="66" t="str">
        <f t="shared" si="4"/>
        <v>LUGAR</v>
      </c>
      <c r="U79" s="67" t="str">
        <f>IF(U75&lt;&gt;"",IF(G77=U75,G79,IF(G79=U75,G77,IF(G93=U75,G95,IF(G95=U75,G93,IF(G109=U75,G111,IF(G111=U75,G109,IF(G125=U75,G127,IF(G127=U75,G125)))))))),"")</f>
        <v>ALEXANDRE, BERNARDO, GIOVANNI</v>
      </c>
      <c r="V79" s="67" t="str">
        <f>IF(U79="","",VLOOKUP(U79,LISTAS!$F$5:$G$204,2,0))</f>
        <v>ARBOS SBC</v>
      </c>
      <c r="W79" s="68">
        <f t="shared" si="5"/>
        <v>260</v>
      </c>
      <c r="X79" s="68">
        <f t="shared" si="6"/>
        <v>130</v>
      </c>
    </row>
    <row r="80" spans="2:24" ht="18" customHeight="1">
      <c r="B80" s="70"/>
      <c r="C80" s="61"/>
      <c r="D80" s="60"/>
      <c r="E80" s="75"/>
      <c r="F80" s="60"/>
      <c r="G80" s="89" t="str">
        <f>IF(G79="","",VLOOKUP(G79,LISTAS!$F$5:$G$204,2,0))</f>
        <v>STAGIUM - DIAD</v>
      </c>
      <c r="H80" s="164"/>
      <c r="I80" s="77"/>
      <c r="J80" s="58"/>
      <c r="K80" s="59"/>
      <c r="L80" s="60"/>
      <c r="M80" s="60"/>
      <c r="N80" s="60"/>
      <c r="O80" s="61"/>
      <c r="P80" s="74"/>
      <c r="S80" s="65">
        <f>IF(U80&lt;&gt;"",1+COUNTIF(S73:S79,"1")+COUNTIF(S73:S79,"2")+COUNTIF(S73:S79,"3")+COUNTIF(S73:S79,"4")+COUNTIF(S73:S79,"5")+COUNTIF(S73:S79,"6")+COUNTIF(S73:S79,"7"),"")</f>
        <v>7</v>
      </c>
      <c r="T80" s="66" t="str">
        <f t="shared" si="4"/>
        <v>LUGAR</v>
      </c>
      <c r="U80" s="67" t="str">
        <f>IF(U76&lt;&gt;"",IF(G77=U76,G79,IF(G79=U76,G77,IF(G93=U76,G95,IF(G95=U76,G93,IF(G109=U76,G111,IF(G111=U76,G109,IF(G125=U76,G127,IF(G127=U76,G125)))))))),"")</f>
        <v>THOMAS, GUILHERME, VINICIUS</v>
      </c>
      <c r="V80" s="67" t="str">
        <f>IF(U80="","",VLOOKUP(U80,LISTAS!$F$5:$G$204,2,0))</f>
        <v>HARMONIA - SBC</v>
      </c>
      <c r="W80" s="68">
        <f t="shared" si="5"/>
        <v>250</v>
      </c>
      <c r="X80" s="68">
        <f t="shared" si="6"/>
        <v>120</v>
      </c>
    </row>
    <row r="81" spans="2:24" ht="18" customHeight="1">
      <c r="B81" s="70">
        <v>7</v>
      </c>
      <c r="C81" s="88" t="s">
        <v>45</v>
      </c>
      <c r="D81" s="163">
        <v>1</v>
      </c>
      <c r="E81" s="78">
        <f>IF(D81&lt;&gt;"",D81,"")</f>
        <v>1</v>
      </c>
      <c r="F81" s="58" t="str">
        <f>IF(D81&lt;&gt;"",IF(C81="","",C81),"")</f>
        <v>GABRIEL, PAULO, ARTHUR, MATEUS</v>
      </c>
      <c r="G81" s="59">
        <f>IF(E81&lt;&gt;"",IF(E83&lt;&gt;"",SMALL(E81:F83,1),""),"")</f>
        <v>0</v>
      </c>
      <c r="H81" s="60"/>
      <c r="I81" s="75"/>
      <c r="J81" s="60"/>
      <c r="K81" s="61"/>
      <c r="L81" s="60"/>
      <c r="M81" s="60"/>
      <c r="N81" s="60"/>
      <c r="O81" s="61"/>
      <c r="P81" s="74"/>
      <c r="S81" s="65" t="str">
        <f>IF(U81&lt;&gt;"",1+COUNTIF(S73:S80,"1")+COUNTIF(S73:S80,"2")+COUNTIF(S73:S80,"3")+COUNTIF(S73:S80,"4")+COUNTIF(S73:S80,"5")+COUNTIF(S73:S80,"6")+COUNTIF(S73:S80,"7")+COUNTIF(S73:S80,"8"),"")</f>
        <v/>
      </c>
      <c r="T81" s="66" t="str">
        <f t="shared" si="4"/>
        <v/>
      </c>
      <c r="U81" s="67" t="str">
        <f>IF(U73&lt;&gt;"",IF(C73=U73,G75,IF(C75=U73,G75,IF(C81=U73,G83,IF(C83=U73,G83,IF(C89=U73,G91,IF(C91=U73,G91,IF(C97=U73,G99,IF(C99=U73,G99,IF(C105=U73,G107,IF(C107=U73,G107,IF(C113=U73,G115,IF(C115=U73,G115,IF(C121=U73,G123,IF(C123=U73,G123,IF(C129=U73,G131,IF(C131=U73,G131)))))))))))))))),"")</f>
        <v/>
      </c>
      <c r="V81" s="67" t="str">
        <f>IF(U81="","",VLOOKUP(U81,LISTAS!$F$5:$G$204,2,0))</f>
        <v/>
      </c>
      <c r="W81" s="68" t="str">
        <f t="shared" si="5"/>
        <v/>
      </c>
      <c r="X81" s="68" t="str">
        <f t="shared" si="6"/>
        <v/>
      </c>
    </row>
    <row r="82" spans="2:24" ht="18" customHeight="1">
      <c r="B82" s="70"/>
      <c r="C82" s="89" t="str">
        <f>IF(C81="","",VLOOKUP(C81,LISTAS!$F$5:$G$204,2,0))</f>
        <v>STAGIUM - DIAD</v>
      </c>
      <c r="D82" s="164"/>
      <c r="E82" s="79"/>
      <c r="F82" s="58"/>
      <c r="G82" s="59"/>
      <c r="H82" s="60"/>
      <c r="I82" s="75"/>
      <c r="J82" s="60"/>
      <c r="K82" s="61"/>
      <c r="L82" s="60"/>
      <c r="M82" s="60"/>
      <c r="N82" s="60"/>
      <c r="O82" s="61"/>
      <c r="P82" s="74"/>
      <c r="S82" s="65" t="str">
        <f>IF(U82&lt;&gt;"",1+COUNTIF(S73:S81,"1")+COUNTIF(S73:S81,"2")+COUNTIF(S73:S81,"3")+COUNTIF(S73:S81,"4")+COUNTIF(S73:S81,"5")+COUNTIF(S73:S81,"6")+COUNTIF(S73:S81,"7")+COUNTIF(S73:S81,"8")+COUNTIF(S73:S81,"9"),"")</f>
        <v/>
      </c>
      <c r="T82" s="66" t="str">
        <f t="shared" si="4"/>
        <v/>
      </c>
      <c r="U82" s="67" t="str">
        <f>IF(U74&lt;&gt;"",IF(C73=U74,G75,IF(C75=U74,G75,IF(C81=U74,G83,IF(C83=U74,G83,IF(C89=U74,G91,IF(C91=U74,G91,IF(C97=U74,G99,IF(C99=U74,G99,IF(C105=U74,G107,IF(C107=U74,G107,IF(C113=U74,G115,IF(C115=U74,G115,IF(C121=U74,G123,IF(C123=U74,G123,IF(C129=U74,G131,IF(C131=U74,G131)))))))))))))))),"")</f>
        <v/>
      </c>
      <c r="V82" s="67" t="str">
        <f>IF(U82="","",VLOOKUP(U82,LISTAS!$F$5:$G$204,2,0))</f>
        <v/>
      </c>
      <c r="W82" s="68" t="str">
        <f t="shared" si="5"/>
        <v/>
      </c>
      <c r="X82" s="68" t="str">
        <f t="shared" si="6"/>
        <v/>
      </c>
    </row>
    <row r="83" spans="2:24" ht="18" customHeight="1">
      <c r="B83" s="70">
        <v>9</v>
      </c>
      <c r="C83" s="88"/>
      <c r="D83" s="163">
        <v>0</v>
      </c>
      <c r="E83" s="79">
        <f>IF(D83&lt;&gt;"",D83,"")</f>
        <v>0</v>
      </c>
      <c r="F83" s="58" t="str">
        <f>IF(D83&lt;&gt;"",IF(C83="","",C83),"")</f>
        <v/>
      </c>
      <c r="G83" s="59" t="str">
        <f>VLOOKUP(G81,E81:F83,2,0)</f>
        <v/>
      </c>
      <c r="H83" s="60"/>
      <c r="I83" s="75"/>
      <c r="J83" s="60"/>
      <c r="K83" s="61"/>
      <c r="L83" s="60"/>
      <c r="M83" s="60"/>
      <c r="N83" s="60"/>
      <c r="O83" s="61"/>
      <c r="P83" s="74"/>
      <c r="S83" s="65" t="str">
        <f>IF(U83&lt;&gt;"",1+COUNTIF(S73:S82,"1")+COUNTIF(S73:S82,"2")+COUNTIF(S73:S82,"3")+COUNTIF(S73:S82,"4")+COUNTIF(S73:S82,"5")+COUNTIF(S73:S82,"6")+COUNTIF(S73:S82,"7")+COUNTIF(S73:S82,"8")+COUNTIF(S73:S82,"9")+COUNTIF(S73:S82,"10"),"")</f>
        <v/>
      </c>
      <c r="T83" s="66" t="str">
        <f t="shared" si="4"/>
        <v/>
      </c>
      <c r="U83" s="67" t="str">
        <f>IF(U75&lt;&gt;"",IF(C73=U75,G75,IF(C75=U75,G75,IF(C81=U75,G83,IF(C83=U75,G83,IF(C89=U75,G91,IF(C91=U75,G91,IF(C97=U75,G99,IF(C99=U75,G99,IF(C105=U75,G107,IF(C107=U75,G107,IF(C113=U75,G115,IF(C115=U75,G115,IF(C121=U75,G123,IF(C123=U75,G123,IF(C129=U75,G131,IF(C131=U75,G131)))))))))))))))),"")</f>
        <v/>
      </c>
      <c r="V83" s="67" t="str">
        <f>IF(U83="","",VLOOKUP(U83,LISTAS!$F$5:$G$204,2,0))</f>
        <v/>
      </c>
      <c r="W83" s="68" t="str">
        <f t="shared" si="5"/>
        <v/>
      </c>
      <c r="X83" s="68" t="str">
        <f t="shared" si="6"/>
        <v/>
      </c>
    </row>
    <row r="84" spans="2:24" ht="18" customHeight="1">
      <c r="B84" s="70"/>
      <c r="C84" s="89" t="str">
        <f>IF(C83="","",VLOOKUP(C83,LISTAS!$F$5:$G$204,2,0))</f>
        <v/>
      </c>
      <c r="D84" s="164"/>
      <c r="E84" s="58"/>
      <c r="F84" s="58"/>
      <c r="G84" s="59"/>
      <c r="H84" s="60"/>
      <c r="I84" s="75"/>
      <c r="J84" s="60"/>
      <c r="K84" s="61"/>
      <c r="L84" s="60"/>
      <c r="M84" s="60"/>
      <c r="N84" s="60"/>
      <c r="O84" s="61"/>
      <c r="P84" s="74"/>
      <c r="S84" s="65" t="str">
        <f>IF(U84&lt;&gt;"",1+COUNTIF(S73:S83,"1")+COUNTIF(S73:S83,"2")+COUNTIF(S73:S83,"3")+COUNTIF(S73:S83,"4")+COUNTIF(S73:S83,"5")+COUNTIF(S73:S83,"6")+COUNTIF(S73:S83,"7")+COUNTIF(S73:S83,"8")+COUNTIF(S73:S83,"9")+COUNTIF(S73:S83,"10")+COUNTIF(S73:S83,"11"),"")</f>
        <v/>
      </c>
      <c r="T84" s="66" t="str">
        <f t="shared" si="4"/>
        <v/>
      </c>
      <c r="U84" s="67" t="str">
        <f>IF(U76&lt;&gt;"",IF(C73=U76,G75,IF(C75=U76,G75,IF(C81=U76,G83,IF(C83=U76,G83,IF(C89=U76,G91,IF(C91=U76,G91,IF(C97=U76,G99,IF(C99=U76,G99,IF(C105=U76,G107,IF(C107=U76,G107,IF(C113=U76,G115,IF(C115=U76,G115,IF(C121=U76,G123,IF(C123=U76,G123,IF(C129=U76,G131,IF(C131=U76,G131)))))))))))))))),"")</f>
        <v/>
      </c>
      <c r="V84" s="67" t="str">
        <f>IF(U84="","",VLOOKUP(U84,LISTAS!$F$5:$G$204,2,0))</f>
        <v/>
      </c>
      <c r="W84" s="68" t="str">
        <f t="shared" si="5"/>
        <v/>
      </c>
      <c r="X84" s="68" t="str">
        <f t="shared" si="6"/>
        <v/>
      </c>
    </row>
    <row r="85" spans="2:24" ht="18" customHeight="1">
      <c r="B85" s="70"/>
      <c r="C85" s="61"/>
      <c r="D85" s="60"/>
      <c r="E85" s="58"/>
      <c r="F85" s="58"/>
      <c r="G85" s="59"/>
      <c r="H85" s="60"/>
      <c r="I85" s="75"/>
      <c r="J85" s="60"/>
      <c r="K85" s="88" t="str">
        <f>IF(H77&lt;&gt;"",IF(H79&lt;&gt;"",IF(H77=H79,"",IF(H77&gt;H79,G77,G79)),""),"")</f>
        <v>ANTONIO, RODRIGO, RAFAEL, PEDRO</v>
      </c>
      <c r="L85" s="163">
        <v>1</v>
      </c>
      <c r="M85" s="58">
        <f>IF(L85&lt;&gt;"",L85,"")</f>
        <v>1</v>
      </c>
      <c r="N85" s="58" t="str">
        <f>IF(L85&lt;&gt;"",IF(K85="","",K85),"")</f>
        <v>ANTONIO, RODRIGO, RAFAEL, PEDRO</v>
      </c>
      <c r="O85" s="59">
        <f>IF(M85&lt;&gt;"",IF(M87&lt;&gt;"",SMALL(M85:N87,1),""),"")</f>
        <v>0</v>
      </c>
      <c r="P85" s="74"/>
      <c r="S85" s="65" t="str">
        <f>IF(U85&lt;&gt;"",1+COUNTIF(S73:S84,"1")+COUNTIF(S73:S84,"2")+COUNTIF(S73:S84,"3")+COUNTIF(S73:S84,"4")+COUNTIF(S73:S84,"5")+COUNTIF(S73:S84,"6")+COUNTIF(S73:S84,"7")+COUNTIF(S73:S84,"8")+COUNTIF(S73:S84,"9")+COUNTIF(S73:S84,"10")+COUNTIF(S73:S84,"11")+COUNTIF(S73:S84,"12"),"")</f>
        <v/>
      </c>
      <c r="T85" s="66" t="str">
        <f t="shared" si="4"/>
        <v/>
      </c>
      <c r="U85" s="67" t="str">
        <f>IF(U77&lt;&gt;"",IF(C73=U77,G75,IF(C75=U77,G75,IF(C81=U77,G83,IF(C83=U77,G83,IF(C89=U77,G91,IF(C91=U77,G91,IF(C97=U77,G99,IF(C99=U77,G99,IF(C105=U77,G107,IF(C107=U77,G107,IF(C113=U77,G115,IF(C115=U77,G115,IF(C121=U77,G123,IF(C123=U77,G123,IF(C129=U77,G131,IF(C131=U77,G131)))))))))))))))),"")</f>
        <v/>
      </c>
      <c r="V85" s="67" t="str">
        <f>IF(U85="","",VLOOKUP(U85,LISTAS!$F$5:$G$204,2,0))</f>
        <v/>
      </c>
      <c r="W85" s="68" t="str">
        <f t="shared" si="5"/>
        <v/>
      </c>
      <c r="X85" s="68" t="str">
        <f t="shared" si="6"/>
        <v/>
      </c>
    </row>
    <row r="86" spans="2:24" ht="18" customHeight="1">
      <c r="B86" s="70"/>
      <c r="C86" s="61"/>
      <c r="D86" s="60"/>
      <c r="E86" s="58"/>
      <c r="F86" s="58"/>
      <c r="G86" s="59"/>
      <c r="H86" s="60"/>
      <c r="I86" s="75"/>
      <c r="J86" s="60"/>
      <c r="K86" s="89" t="str">
        <f>IF(K85="","",VLOOKUP(K85,LISTAS!$F$5:$G$204,2,0))</f>
        <v>ARBOS SCS</v>
      </c>
      <c r="L86" s="164"/>
      <c r="M86" s="58"/>
      <c r="N86" s="58"/>
      <c r="O86" s="59"/>
      <c r="P86" s="74"/>
      <c r="S86" s="65" t="str">
        <f>IF(U86&lt;&gt;"",1+COUNTIF(S73:S85,"1")+COUNTIF(S73:S85,"2")+COUNTIF(S73:S85,"3")+COUNTIF(S73:S85,"4")+COUNTIF(S73:S85,"5")+COUNTIF(S73:S85,"6")+COUNTIF(S73:S85,"7")+COUNTIF(S73:S85,"8")+COUNTIF(S73:S85,"9")+COUNTIF(S73:S85,"10")+COUNTIF(S73:S85,"11")+COUNTIF(S73:S85,"12")+COUNTIF(S73:S85,"13"),"")</f>
        <v/>
      </c>
      <c r="T86" s="66" t="str">
        <f t="shared" si="4"/>
        <v/>
      </c>
      <c r="U86" s="67" t="str">
        <f>IF(U78&lt;&gt;"",IF(C73=U78,G75,IF(C75=U78,G75,IF(C81=U78,G83,IF(C83=U78,G83,IF(C89=U78,G91,IF(C91=U78,G91,IF(C97=U78,G99,IF(C99=U78,G99,IF(C105=U78,G107,IF(C107=U78,G107,IF(C113=U78,G115,IF(C115=U78,G115,IF(C121=U78,G123,IF(C123=U78,G123,IF(C129=U78,G131,IF(C131=U78,G131)))))))))))))))),"")</f>
        <v/>
      </c>
      <c r="V86" s="67" t="str">
        <f>IF(U86="","",VLOOKUP(U86,LISTAS!$F$5:$G$204,2,0))</f>
        <v/>
      </c>
      <c r="W86" s="68" t="str">
        <f t="shared" si="5"/>
        <v/>
      </c>
      <c r="X86" s="68" t="str">
        <f t="shared" si="6"/>
        <v/>
      </c>
    </row>
    <row r="87" spans="2:24">
      <c r="B87" s="70"/>
      <c r="C87" s="61"/>
      <c r="D87" s="60"/>
      <c r="E87" s="60"/>
      <c r="F87" s="60"/>
      <c r="G87" s="61"/>
      <c r="H87" s="60"/>
      <c r="I87" s="75"/>
      <c r="J87" s="76"/>
      <c r="K87" s="88" t="str">
        <f>IF(H93&lt;&gt;"",IF(H95&lt;&gt;"",IF(H93=H95,"",IF(H93&gt;H95,G93,G95)),""),"")</f>
        <v>GUILHERME, FELIPE, RYAN, VALENTIM</v>
      </c>
      <c r="L87" s="163">
        <v>0</v>
      </c>
      <c r="M87" s="71">
        <f>IF(L87&lt;&gt;"",L87,"")</f>
        <v>0</v>
      </c>
      <c r="N87" s="58" t="str">
        <f>IF(L87&lt;&gt;"",IF(K87="","",K87),"")</f>
        <v>GUILHERME, FELIPE, RYAN, VALENTIM</v>
      </c>
      <c r="O87" s="59" t="str">
        <f>VLOOKUP(O85,M85:N87,2,0)</f>
        <v>GUILHERME, FELIPE, RYAN, VALENTIM</v>
      </c>
      <c r="P87" s="74"/>
      <c r="S87" s="65" t="str">
        <f>IF(U87&lt;&gt;"",1+COUNTIF(S73:S86,"1")+COUNTIF(S73:S86,"2")+COUNTIF(S73:S86,"3")+COUNTIF(S73:S86,"4")+COUNTIF(S73:S86,"5")+COUNTIF(S73:S86,"6")+COUNTIF(S73:S86,"7")+COUNTIF(S73:S86,"8")+COUNTIF(S73:S86,"9")+COUNTIF(S73:S86,"10")+COUNTIF(S73:S86,"11")+COUNTIF(S73:S86,"12")+COUNTIF(S73:S86,"13")+COUNTIF(S73:S86,"14"),"")</f>
        <v/>
      </c>
      <c r="T87" s="66" t="str">
        <f t="shared" si="4"/>
        <v/>
      </c>
      <c r="U87" s="67" t="str">
        <f>IF(U79&lt;&gt;"",IF(C73=U79,G75,IF(C75=U79,G75,IF(C81=U79,G83,IF(C83=U79,G83,IF(C89=U79,G91,IF(C91=U79,G91,IF(C97=U79,G99,IF(C99=U79,G99,IF(C105=U79,G107,IF(C107=U79,G107,IF(C113=U79,G115,IF(C115=U79,G115,IF(C121=U79,G123,IF(C123=U79,G123,IF(C129=U79,G131,IF(C131=U79,G131)))))))))))))))),"")</f>
        <v/>
      </c>
      <c r="V87" s="67" t="str">
        <f>IF(U87="","",VLOOKUP(U87,LISTAS!$F$5:$G$204,2,0))</f>
        <v/>
      </c>
      <c r="W87" s="68" t="str">
        <f t="shared" si="5"/>
        <v/>
      </c>
      <c r="X87" s="68" t="str">
        <f t="shared" si="6"/>
        <v/>
      </c>
    </row>
    <row r="88" spans="2:24">
      <c r="B88" s="70"/>
      <c r="C88" s="61"/>
      <c r="D88" s="60"/>
      <c r="E88" s="60"/>
      <c r="F88" s="60"/>
      <c r="G88" s="61"/>
      <c r="H88" s="60"/>
      <c r="I88" s="75"/>
      <c r="J88" s="60"/>
      <c r="K88" s="89" t="str">
        <f>IF(K87="","",VLOOKUP(K87,LISTAS!$F$5:$G$204,2,0))</f>
        <v>VILLARE - SCS</v>
      </c>
      <c r="L88" s="164"/>
      <c r="M88" s="77"/>
      <c r="N88" s="58"/>
      <c r="O88" s="59"/>
      <c r="P88" s="74"/>
      <c r="S88" s="65" t="str">
        <f>IF(U88&lt;&gt;"",1+COUNTIF(S73:S87,"1")+COUNTIF(S73:S87,"2")+COUNTIF(S73:S87,"3")+COUNTIF(S73:S87,"4")+COUNTIF(S73:S87,"5")+COUNTIF(S73:S87,"6")+COUNTIF(S73:S87,"7")+COUNTIF(S73:S87,"8")+COUNTIF(S73:S87,"9")+COUNTIF(S73:S87,"10")+COUNTIF(S73:S87,"11")+COUNTIF(S73:S87,"12")+COUNTIF(S73:S87,"13")+COUNTIF(S73:S87,"14")+COUNTIF(S73:S87,"15"),"")</f>
        <v/>
      </c>
      <c r="T88" s="66" t="str">
        <f t="shared" si="4"/>
        <v/>
      </c>
      <c r="U88" s="67" t="str">
        <f>IF(U80&lt;&gt;"",IF(C73=U80,G75,IF(C75=U80,G75,IF(C81=U80,G83,IF(C83=U80,G83,IF(C89=U80,G91,IF(C91=U80,G91,IF(C97=U80,G99,IF(C99=U80,G99,IF(C105=U80,G107,IF(C107=U80,G107,IF(C113=U80,G115,IF(C115=U80,G115,IF(C121=U80,G123,IF(C123=U80,G123,IF(C129=U80,G131,IF(C131=U80,G131)))))))))))))))),"")</f>
        <v/>
      </c>
      <c r="V88" s="67" t="str">
        <f>IF(U88="","",VLOOKUP(U88,LISTAS!$F$5:$G$204,2,0))</f>
        <v/>
      </c>
      <c r="W88" s="68" t="str">
        <f t="shared" si="5"/>
        <v/>
      </c>
      <c r="X88" s="68" t="str">
        <f t="shared" si="6"/>
        <v/>
      </c>
    </row>
    <row r="89" spans="2:24" ht="18" customHeight="1">
      <c r="B89" s="70">
        <v>6</v>
      </c>
      <c r="C89" s="88" t="s">
        <v>46</v>
      </c>
      <c r="D89" s="163">
        <v>1</v>
      </c>
      <c r="E89" s="58">
        <f>IF(D89&lt;&gt;"",D89,"")</f>
        <v>1</v>
      </c>
      <c r="F89" s="58" t="str">
        <f>IF(D89&lt;&gt;"",IF(C89="","",C89),"")</f>
        <v>ALEXANDRE, BERNARDO, GIOVANNI</v>
      </c>
      <c r="G89" s="59">
        <f>IF(E89&lt;&gt;"",IF(E91&lt;&gt;"",SMALL(E89:F91,1),""),"")</f>
        <v>0</v>
      </c>
      <c r="H89" s="60"/>
      <c r="I89" s="75"/>
      <c r="J89" s="60"/>
      <c r="K89" s="61"/>
      <c r="L89" s="60"/>
      <c r="M89" s="75"/>
      <c r="N89" s="60"/>
      <c r="O89" s="61"/>
      <c r="P89" s="74"/>
      <c r="S89" s="65"/>
      <c r="T89" s="66"/>
      <c r="U89" s="67"/>
      <c r="V89" s="67"/>
      <c r="W89" s="68"/>
      <c r="X89" s="68"/>
    </row>
    <row r="90" spans="2:24" ht="18" customHeight="1">
      <c r="B90" s="70"/>
      <c r="C90" s="89" t="str">
        <f>IF(C89="","",VLOOKUP(C89,LISTAS!$F$5:$G$204,2,0))</f>
        <v>ARBOS SBC</v>
      </c>
      <c r="D90" s="164"/>
      <c r="E90" s="58"/>
      <c r="F90" s="58"/>
      <c r="G90" s="59"/>
      <c r="H90" s="60"/>
      <c r="I90" s="75"/>
      <c r="J90" s="60"/>
      <c r="K90" s="61"/>
      <c r="L90" s="60"/>
      <c r="M90" s="75"/>
      <c r="N90" s="60"/>
      <c r="O90" s="61"/>
      <c r="P90" s="74"/>
      <c r="S90" s="65"/>
      <c r="T90" s="66"/>
      <c r="U90" s="67"/>
      <c r="V90" s="67"/>
      <c r="W90" s="68"/>
      <c r="X90" s="68"/>
    </row>
    <row r="91" spans="2:24" ht="18" customHeight="1">
      <c r="B91" s="70">
        <v>11</v>
      </c>
      <c r="C91" s="88"/>
      <c r="D91" s="163">
        <v>0</v>
      </c>
      <c r="E91" s="71">
        <f>IF(D91&lt;&gt;"",D91,"")</f>
        <v>0</v>
      </c>
      <c r="F91" s="72" t="str">
        <f>IF(D91&lt;&gt;"",IF(C91="","",C91),"")</f>
        <v/>
      </c>
      <c r="G91" s="59" t="str">
        <f>VLOOKUP(G89,E89:F91,2,0)</f>
        <v/>
      </c>
      <c r="H91" s="60"/>
      <c r="I91" s="75"/>
      <c r="J91" s="60"/>
      <c r="K91" s="61"/>
      <c r="L91" s="60"/>
      <c r="M91" s="75"/>
      <c r="N91" s="60"/>
      <c r="O91" s="61"/>
      <c r="P91" s="74"/>
      <c r="S91" s="65"/>
      <c r="T91" s="66"/>
      <c r="U91" s="67"/>
      <c r="V91" s="67"/>
      <c r="W91" s="68"/>
      <c r="X91" s="68"/>
    </row>
    <row r="92" spans="2:24" ht="18" customHeight="1">
      <c r="B92" s="70"/>
      <c r="C92" s="89" t="str">
        <f>IF(C91="","",VLOOKUP(C91,LISTAS!$F$5:$G$204,2,0))</f>
        <v/>
      </c>
      <c r="D92" s="164"/>
      <c r="E92" s="58"/>
      <c r="F92" s="72"/>
      <c r="G92" s="59"/>
      <c r="H92" s="60"/>
      <c r="I92" s="75"/>
      <c r="J92" s="60"/>
      <c r="K92" s="61"/>
      <c r="L92" s="60"/>
      <c r="M92" s="75"/>
      <c r="N92" s="60"/>
      <c r="O92" s="61"/>
      <c r="P92" s="74"/>
      <c r="S92" s="65"/>
      <c r="T92" s="66"/>
      <c r="U92" s="67"/>
      <c r="V92" s="67"/>
      <c r="W92" s="68"/>
      <c r="X92" s="68"/>
    </row>
    <row r="93" spans="2:24" ht="18" customHeight="1">
      <c r="B93" s="70"/>
      <c r="C93" s="61"/>
      <c r="D93" s="60"/>
      <c r="E93" s="60"/>
      <c r="F93" s="73"/>
      <c r="G93" s="88" t="str">
        <f>IF(D89&lt;&gt;"",IF(D91&lt;&gt;"",IF(D89=D91,"",IF(D89&gt;D91,C89,C91)),""),"")</f>
        <v>ALEXANDRE, BERNARDO, GIOVANNI</v>
      </c>
      <c r="H93" s="163">
        <v>0</v>
      </c>
      <c r="I93" s="78">
        <f>IF(H93&lt;&gt;"",H93,"")</f>
        <v>0</v>
      </c>
      <c r="J93" s="58" t="str">
        <f>IF(H93&lt;&gt;"",IF(G93="","",G93),"")</f>
        <v>ALEXANDRE, BERNARDO, GIOVANNI</v>
      </c>
      <c r="K93" s="59">
        <f>IF(I93&lt;&gt;"",IF(I95&lt;&gt;"",SMALL(I93:J95,1),""),"")</f>
        <v>0</v>
      </c>
      <c r="L93" s="60"/>
      <c r="M93" s="75"/>
      <c r="N93" s="60"/>
      <c r="O93" s="61"/>
      <c r="P93" s="74"/>
      <c r="S93" s="65"/>
      <c r="T93" s="66"/>
      <c r="U93" s="67"/>
      <c r="V93" s="67"/>
      <c r="W93" s="68"/>
      <c r="X93" s="68"/>
    </row>
    <row r="94" spans="2:24" ht="18" customHeight="1">
      <c r="B94" s="70"/>
      <c r="C94" s="61"/>
      <c r="D94" s="60"/>
      <c r="E94" s="60"/>
      <c r="F94" s="73"/>
      <c r="G94" s="89" t="str">
        <f>IF(G93="","",VLOOKUP(G93,LISTAS!$F$5:$G$204,2,0))</f>
        <v>ARBOS SBC</v>
      </c>
      <c r="H94" s="164"/>
      <c r="I94" s="79"/>
      <c r="J94" s="58"/>
      <c r="K94" s="59"/>
      <c r="L94" s="60"/>
      <c r="M94" s="75"/>
      <c r="N94" s="60"/>
      <c r="O94" s="61"/>
      <c r="P94" s="74"/>
      <c r="S94" s="65"/>
      <c r="T94" s="66"/>
      <c r="U94" s="67"/>
      <c r="V94" s="67"/>
      <c r="W94" s="68"/>
      <c r="X94" s="68"/>
    </row>
    <row r="95" spans="2:24" ht="18" customHeight="1">
      <c r="B95" s="70"/>
      <c r="C95" s="61"/>
      <c r="D95" s="60"/>
      <c r="E95" s="75"/>
      <c r="F95" s="76"/>
      <c r="G95" s="88" t="str">
        <f>IF(D97&lt;&gt;"",IF(D99&lt;&gt;"",IF(D97=D99,"",IF(D97&gt;D99,C97,C99)),""),"")</f>
        <v>GUILHERME, FELIPE, RYAN, VALENTIM</v>
      </c>
      <c r="H95" s="163">
        <v>1</v>
      </c>
      <c r="I95" s="79">
        <f>IF(H95&lt;&gt;"",H95,"")</f>
        <v>1</v>
      </c>
      <c r="J95" s="58" t="str">
        <f>IF(H95&lt;&gt;"",IF(G95="","",G95),"")</f>
        <v>GUILHERME, FELIPE, RYAN, VALENTIM</v>
      </c>
      <c r="K95" s="59" t="str">
        <f>VLOOKUP(K93,I93:J95,2,0)</f>
        <v>ALEXANDRE, BERNARDO, GIOVANNI</v>
      </c>
      <c r="L95" s="60"/>
      <c r="M95" s="75"/>
      <c r="N95" s="60"/>
      <c r="O95" s="61"/>
      <c r="P95" s="74"/>
      <c r="S95" s="65"/>
      <c r="T95" s="66"/>
      <c r="U95" s="67"/>
      <c r="V95" s="67"/>
      <c r="W95" s="68"/>
      <c r="X95" s="68"/>
    </row>
    <row r="96" spans="2:24" ht="18" customHeight="1">
      <c r="B96" s="70"/>
      <c r="C96" s="61"/>
      <c r="D96" s="60"/>
      <c r="E96" s="75"/>
      <c r="F96" s="60"/>
      <c r="G96" s="89" t="str">
        <f>IF(G95="","",VLOOKUP(G95,LISTAS!$F$5:$G$204,2,0))</f>
        <v>VILLARE - SCS</v>
      </c>
      <c r="H96" s="164"/>
      <c r="I96" s="58"/>
      <c r="J96" s="58"/>
      <c r="K96" s="59"/>
      <c r="L96" s="60"/>
      <c r="M96" s="75"/>
      <c r="N96" s="60"/>
      <c r="O96" s="61"/>
      <c r="P96" s="74"/>
      <c r="S96" s="65"/>
      <c r="T96" s="66"/>
      <c r="U96" s="67"/>
      <c r="V96" s="67"/>
      <c r="W96" s="68"/>
      <c r="X96" s="68"/>
    </row>
    <row r="97" spans="2:24" ht="18" customHeight="1">
      <c r="B97" s="70">
        <v>4</v>
      </c>
      <c r="C97" s="88" t="s">
        <v>47</v>
      </c>
      <c r="D97" s="163">
        <v>1</v>
      </c>
      <c r="E97" s="78">
        <f>IF(D97&lt;&gt;"",D97,"")</f>
        <v>1</v>
      </c>
      <c r="F97" s="58" t="str">
        <f>IF(D97&lt;&gt;"",IF(C97="","",C97),"")</f>
        <v>GUILHERME, FELIPE, RYAN, VALENTIM</v>
      </c>
      <c r="G97" s="59">
        <f>IF(E97&lt;&gt;"",IF(E99&lt;&gt;"",SMALL(E97:F99,1),""),"")</f>
        <v>0</v>
      </c>
      <c r="H97" s="60"/>
      <c r="I97" s="60"/>
      <c r="J97" s="60"/>
      <c r="K97" s="61"/>
      <c r="L97" s="60"/>
      <c r="M97" s="75"/>
      <c r="N97" s="60"/>
      <c r="O97" s="61"/>
      <c r="P97" s="74"/>
      <c r="S97" s="65"/>
      <c r="T97" s="66"/>
      <c r="U97" s="67"/>
      <c r="V97" s="67"/>
      <c r="W97" s="68"/>
      <c r="X97" s="68"/>
    </row>
    <row r="98" spans="2:24" ht="18" customHeight="1">
      <c r="B98" s="70"/>
      <c r="C98" s="89" t="str">
        <f>IF(C97="","",VLOOKUP(C97,LISTAS!$F$5:$G$204,2,0))</f>
        <v>VILLARE - SCS</v>
      </c>
      <c r="D98" s="164"/>
      <c r="E98" s="79"/>
      <c r="F98" s="58"/>
      <c r="G98" s="59"/>
      <c r="H98" s="60"/>
      <c r="I98" s="60"/>
      <c r="J98" s="60"/>
      <c r="K98" s="61"/>
      <c r="L98" s="60"/>
      <c r="M98" s="75"/>
      <c r="N98" s="60"/>
      <c r="O98" s="61"/>
      <c r="P98" s="74"/>
      <c r="S98" s="65"/>
      <c r="T98" s="66"/>
      <c r="U98" s="67"/>
      <c r="V98" s="67"/>
      <c r="W98" s="68"/>
      <c r="X98" s="68"/>
    </row>
    <row r="99" spans="2:24" ht="18" customHeight="1">
      <c r="B99" s="70">
        <v>13</v>
      </c>
      <c r="C99" s="88"/>
      <c r="D99" s="163">
        <v>0</v>
      </c>
      <c r="E99" s="79">
        <f>IF(D99&lt;&gt;"",D99,"")</f>
        <v>0</v>
      </c>
      <c r="F99" s="58" t="str">
        <f>IF(D99&lt;&gt;"",IF(C99="","",C99),"")</f>
        <v/>
      </c>
      <c r="G99" s="59" t="str">
        <f>VLOOKUP(G97,E97:F99,2,0)</f>
        <v/>
      </c>
      <c r="H99" s="60"/>
      <c r="I99" s="60"/>
      <c r="J99" s="60"/>
      <c r="K99" s="61"/>
      <c r="L99" s="60"/>
      <c r="M99" s="75"/>
      <c r="N99" s="60"/>
      <c r="O99" s="61"/>
      <c r="P99" s="74"/>
      <c r="S99" s="65"/>
      <c r="T99" s="66"/>
      <c r="U99" s="67"/>
      <c r="V99" s="67"/>
      <c r="W99" s="68"/>
      <c r="X99" s="68"/>
    </row>
    <row r="100" spans="2:24" ht="18" customHeight="1">
      <c r="B100" s="70"/>
      <c r="C100" s="89" t="str">
        <f>IF(C99="","",VLOOKUP(C99,LISTAS!$F$5:$G$204,2,0))</f>
        <v/>
      </c>
      <c r="D100" s="164"/>
      <c r="E100" s="58"/>
      <c r="F100" s="58"/>
      <c r="G100" s="59"/>
      <c r="H100" s="60"/>
      <c r="I100" s="60"/>
      <c r="J100" s="60"/>
      <c r="K100" s="61"/>
      <c r="L100" s="60"/>
      <c r="M100" s="75"/>
      <c r="N100" s="60"/>
      <c r="O100" s="61"/>
      <c r="P100" s="60"/>
      <c r="S100" s="65"/>
      <c r="T100" s="66"/>
      <c r="U100" s="67"/>
      <c r="V100" s="67"/>
      <c r="W100" s="68"/>
      <c r="X100" s="68"/>
    </row>
    <row r="101" spans="2:24" ht="18" customHeight="1">
      <c r="B101" s="70"/>
      <c r="C101" s="61"/>
      <c r="D101" s="60"/>
      <c r="E101" s="60"/>
      <c r="F101" s="60"/>
      <c r="G101" s="61"/>
      <c r="H101" s="60"/>
      <c r="I101" s="60"/>
      <c r="J101" s="60"/>
      <c r="K101" s="61"/>
      <c r="L101" s="60"/>
      <c r="M101" s="75"/>
      <c r="N101" s="60"/>
      <c r="O101" s="88" t="str">
        <f>IF(L85&lt;&gt;"",IF(L87&lt;&gt;"",IF(L85=L87,"",IF(L85&gt;L87,K85,K87)),""),"")</f>
        <v>ANTONIO, RODRIGO, RAFAEL, PEDRO</v>
      </c>
      <c r="P101" s="163">
        <v>1</v>
      </c>
      <c r="S101" s="65"/>
      <c r="T101" s="66"/>
      <c r="U101" s="67"/>
      <c r="V101" s="67"/>
      <c r="W101" s="68"/>
      <c r="X101" s="68"/>
    </row>
    <row r="102" spans="2:24" ht="18" customHeight="1">
      <c r="B102" s="70"/>
      <c r="C102" s="61"/>
      <c r="D102" s="60"/>
      <c r="E102" s="60"/>
      <c r="F102" s="60"/>
      <c r="G102" s="61"/>
      <c r="H102" s="60"/>
      <c r="I102" s="60"/>
      <c r="J102" s="60"/>
      <c r="K102" s="61"/>
      <c r="L102" s="60"/>
      <c r="M102" s="75"/>
      <c r="N102" s="60"/>
      <c r="O102" s="89" t="str">
        <f>IF(O101="","",VLOOKUP(O101,LISTAS!$F$5:$G$204,2,0))</f>
        <v>ARBOS SCS</v>
      </c>
      <c r="P102" s="164"/>
      <c r="S102" s="65"/>
      <c r="T102" s="66"/>
      <c r="U102" s="67"/>
      <c r="V102" s="67"/>
      <c r="W102" s="68"/>
      <c r="X102" s="68"/>
    </row>
    <row r="103" spans="2:24" ht="18" customHeight="1">
      <c r="B103" s="70"/>
      <c r="C103" s="61"/>
      <c r="D103" s="60"/>
      <c r="E103" s="60"/>
      <c r="F103" s="60"/>
      <c r="G103" s="61"/>
      <c r="H103" s="60"/>
      <c r="I103" s="60"/>
      <c r="J103" s="60"/>
      <c r="K103" s="61"/>
      <c r="L103" s="60"/>
      <c r="M103" s="75"/>
      <c r="N103" s="76"/>
      <c r="O103" s="88" t="str">
        <f>IF(L117&lt;&gt;"",IF(L119&lt;&gt;"",IF(L117=L119,"",IF(L117&gt;L119,K117,K119)),""),"")</f>
        <v>THEO, JOÃO, GUSTAVO</v>
      </c>
      <c r="P103" s="163">
        <v>0</v>
      </c>
      <c r="S103" s="65"/>
      <c r="T103" s="66"/>
      <c r="U103" s="67"/>
      <c r="V103" s="67"/>
      <c r="W103" s="68"/>
      <c r="X103" s="68"/>
    </row>
    <row r="104" spans="2:24" ht="18" customHeight="1">
      <c r="B104" s="70"/>
      <c r="C104" s="61"/>
      <c r="D104" s="60"/>
      <c r="E104" s="60"/>
      <c r="F104" s="60"/>
      <c r="G104" s="61"/>
      <c r="H104" s="60"/>
      <c r="I104" s="60"/>
      <c r="J104" s="60"/>
      <c r="K104" s="61"/>
      <c r="L104" s="60"/>
      <c r="M104" s="75"/>
      <c r="N104" s="60"/>
      <c r="O104" s="89" t="str">
        <f>IF(O103="","",VLOOKUP(O103,LISTAS!$F$5:$G$204,2,0))</f>
        <v>SÃO JOSÉ - S.A</v>
      </c>
      <c r="P104" s="164"/>
      <c r="S104" s="65"/>
      <c r="T104" s="66"/>
      <c r="U104" s="67"/>
      <c r="V104" s="67"/>
      <c r="W104" s="68"/>
      <c r="X104" s="68"/>
    </row>
    <row r="105" spans="2:24" ht="18" customHeight="1">
      <c r="B105" s="70">
        <v>3</v>
      </c>
      <c r="C105" s="88"/>
      <c r="D105" s="163">
        <v>0</v>
      </c>
      <c r="E105" s="58">
        <f>IF(D105&lt;&gt;"",D105,"")</f>
        <v>0</v>
      </c>
      <c r="F105" s="58" t="str">
        <f>IF(D105&lt;&gt;"",IF(C105="","",C105),"")</f>
        <v/>
      </c>
      <c r="G105" s="59">
        <f>IF(E105&lt;&gt;"",IF(E107&lt;&gt;"",SMALL(E105:F107,1),""),"")</f>
        <v>0</v>
      </c>
      <c r="H105" s="60"/>
      <c r="I105" s="60"/>
      <c r="J105" s="60"/>
      <c r="K105" s="61"/>
      <c r="L105" s="60"/>
      <c r="M105" s="75"/>
      <c r="N105" s="60"/>
      <c r="O105" s="61"/>
      <c r="P105" s="74"/>
      <c r="S105" s="65"/>
      <c r="T105" s="66"/>
      <c r="U105" s="67"/>
      <c r="V105" s="67" t="str">
        <f>IF(U105="","",VLOOKUP(U105,LISTAS!$F$5:$G$204,2,0))</f>
        <v/>
      </c>
      <c r="W105" s="68" t="str">
        <f t="shared" ref="W105" si="7">IF(S105="","",IF(S105=1,400,IF(S105=2,340,IF(S105=3,300,IF(S105=4,280,IF(S105=5,270,IF(S105=6,260,IF(S105=7,250,IF(S105=8,240,IF(S105=9,200,IF(S105=10,200,IF(S105=11,200,IF(S105=12,200,IF(S105=13,200,IF(S105=14,200,IF(S105=15,200,IF(S105=16,200,IF(S105&gt;16,"",""))))))))))))))))))</f>
        <v/>
      </c>
      <c r="X105" s="68" t="str">
        <f t="shared" ref="X105" si="8">IF(S105="","",IF($V$5="NÃO","",IF(S105=1,400,IF(S105=2,340,IF(S105=3,300,IF(S105=4,280,IF(S105=5,270,IF(S105=6,260,IF(S105=7,250,IF(S105=8,240,IF(S105=9,200,IF(S105=10,200,IF(S105=11,200,IF(S105=12,200,IF(S105=13,200,IF(S105=14,200,IF(S105=15,200,IF(S105=16,200,IF(S105&gt;16,"","")))))))))))))))))))</f>
        <v/>
      </c>
    </row>
    <row r="106" spans="2:24" ht="18" customHeight="1">
      <c r="B106" s="70"/>
      <c r="C106" s="89" t="str">
        <f>IF(C105="","",VLOOKUP(C105,LISTAS!$F$5:$G$204,2,0))</f>
        <v/>
      </c>
      <c r="D106" s="164"/>
      <c r="E106" s="58"/>
      <c r="F106" s="58"/>
      <c r="G106" s="59"/>
      <c r="H106" s="60"/>
      <c r="I106" s="60"/>
      <c r="J106" s="60"/>
      <c r="K106" s="61"/>
      <c r="L106" s="60"/>
      <c r="M106" s="75"/>
      <c r="N106" s="60"/>
      <c r="O106" s="61"/>
      <c r="P106" s="74"/>
      <c r="S106" s="65"/>
      <c r="T106" s="66"/>
      <c r="U106" s="67"/>
      <c r="V106" s="67"/>
      <c r="W106" s="68"/>
      <c r="X106" s="68"/>
    </row>
    <row r="107" spans="2:24" ht="18" customHeight="1">
      <c r="B107" s="70">
        <v>14</v>
      </c>
      <c r="C107" s="88"/>
      <c r="D107" s="163">
        <v>0</v>
      </c>
      <c r="E107" s="71">
        <f>IF(D107&lt;&gt;"",D107,"")</f>
        <v>0</v>
      </c>
      <c r="F107" s="72" t="str">
        <f>IF(D107&lt;&gt;"",IF(C107="","",C107),"")</f>
        <v/>
      </c>
      <c r="G107" s="59" t="str">
        <f>VLOOKUP(G105,E105:F107,2,0)</f>
        <v/>
      </c>
      <c r="H107" s="60"/>
      <c r="I107" s="60"/>
      <c r="J107" s="60"/>
      <c r="K107" s="61"/>
      <c r="L107" s="60"/>
      <c r="M107" s="75"/>
      <c r="N107" s="60"/>
      <c r="O107" s="61"/>
      <c r="P107" s="74"/>
      <c r="S107" s="65"/>
      <c r="T107" s="66"/>
      <c r="U107" s="67"/>
      <c r="V107" s="67" t="str">
        <f>IF(U107="","",VLOOKUP(U107,LISTAS!$F$5:$G$204,2,0))</f>
        <v/>
      </c>
      <c r="W107" s="68" t="str">
        <f t="shared" ref="W107" si="9">IF(S107="","",IF(S107=1,400,IF(S107=2,340,IF(S107=3,300,IF(S107=4,280,IF(S107=5,270,IF(S107=6,260,IF(S107=7,250,IF(S107=8,240,IF(S107=9,200,IF(S107=10,200,IF(S107=11,200,IF(S107=12,200,IF(S107=13,200,IF(S107=14,200,IF(S107=15,200,IF(S107=16,200,IF(S107&gt;16,"",""))))))))))))))))))</f>
        <v/>
      </c>
      <c r="X107" s="68" t="str">
        <f t="shared" ref="X107" si="10">IF(S107="","",IF($V$5="NÃO","",IF(S107=1,400,IF(S107=2,340,IF(S107=3,300,IF(S107=4,280,IF(S107=5,270,IF(S107=6,260,IF(S107=7,250,IF(S107=8,240,IF(S107=9,200,IF(S107=10,200,IF(S107=11,200,IF(S107=12,200,IF(S107=13,200,IF(S107=14,200,IF(S107=15,200,IF(S107=16,200,IF(S107&gt;16,"","")))))))))))))))))))</f>
        <v/>
      </c>
    </row>
    <row r="108" spans="2:24" ht="18" customHeight="1">
      <c r="B108" s="70"/>
      <c r="C108" s="89" t="str">
        <f>IF(C107="","",VLOOKUP(C107,LISTAS!$F$5:$G$204,2,0))</f>
        <v/>
      </c>
      <c r="D108" s="164"/>
      <c r="E108" s="58"/>
      <c r="F108" s="72"/>
      <c r="G108" s="59"/>
      <c r="H108" s="60"/>
      <c r="I108" s="60"/>
      <c r="J108" s="60"/>
      <c r="K108" s="61"/>
      <c r="L108" s="60"/>
      <c r="M108" s="75"/>
      <c r="N108" s="60"/>
      <c r="O108" s="61"/>
      <c r="P108" s="74"/>
      <c r="S108" s="65"/>
      <c r="T108" s="66"/>
      <c r="U108" s="67"/>
      <c r="V108" s="67"/>
      <c r="W108" s="68"/>
      <c r="X108" s="68"/>
    </row>
    <row r="109" spans="2:24" ht="18" customHeight="1">
      <c r="B109" s="70"/>
      <c r="C109" s="61"/>
      <c r="D109" s="60"/>
      <c r="E109" s="60"/>
      <c r="F109" s="73"/>
      <c r="G109" s="88" t="str">
        <f>IF(D105&lt;&gt;"",IF(D107&lt;&gt;"",IF(D105=D107,"",IF(D105&gt;D107,C105,C107)),""),"")</f>
        <v/>
      </c>
      <c r="H109" s="163">
        <v>0</v>
      </c>
      <c r="I109" s="58">
        <f>IF(H109&lt;&gt;"",H109,"")</f>
        <v>0</v>
      </c>
      <c r="J109" s="58" t="str">
        <f>IF(H109&lt;&gt;"",IF(G109="","",G109),"")</f>
        <v/>
      </c>
      <c r="K109" s="59">
        <f>IF(I109&lt;&gt;"",IF(I111&lt;&gt;"",SMALL(I109:J111,1),""),"")</f>
        <v>0</v>
      </c>
      <c r="L109" s="60"/>
      <c r="M109" s="75"/>
      <c r="N109" s="60"/>
      <c r="O109" s="61"/>
      <c r="P109" s="74"/>
      <c r="S109" s="65"/>
      <c r="T109" s="66"/>
      <c r="U109" s="67"/>
      <c r="V109" s="67" t="str">
        <f>IF(U109="","",VLOOKUP(U109,LISTAS!$F$5:$G$204,2,0))</f>
        <v/>
      </c>
      <c r="W109" s="68" t="str">
        <f t="shared" ref="W109" si="11">IF(S109="","",IF(S109=1,400,IF(S109=2,340,IF(S109=3,300,IF(S109=4,280,IF(S109=5,270,IF(S109=6,260,IF(S109=7,250,IF(S109=8,240,IF(S109=9,200,IF(S109=10,200,IF(S109=11,200,IF(S109=12,200,IF(S109=13,200,IF(S109=14,200,IF(S109=15,200,IF(S109=16,200,IF(S109&gt;16,"",""))))))))))))))))))</f>
        <v/>
      </c>
      <c r="X109" s="68" t="str">
        <f t="shared" ref="X109" si="12">IF(S109="","",IF($V$5="NÃO","",IF(S109=1,400,IF(S109=2,340,IF(S109=3,300,IF(S109=4,280,IF(S109=5,270,IF(S109=6,260,IF(S109=7,250,IF(S109=8,240,IF(S109=9,200,IF(S109=10,200,IF(S109=11,200,IF(S109=12,200,IF(S109=13,200,IF(S109=14,200,IF(S109=15,200,IF(S109=16,200,IF(S109&gt;16,"","")))))))))))))))))))</f>
        <v/>
      </c>
    </row>
    <row r="110" spans="2:24" ht="18" customHeight="1">
      <c r="B110" s="70"/>
      <c r="C110" s="61"/>
      <c r="D110" s="60"/>
      <c r="E110" s="60"/>
      <c r="F110" s="73"/>
      <c r="G110" s="89" t="str">
        <f>IF(G109="","",VLOOKUP(G109,LISTAS!$F$5:$G$204,2,0))</f>
        <v/>
      </c>
      <c r="H110" s="164"/>
      <c r="I110" s="58"/>
      <c r="J110" s="58"/>
      <c r="K110" s="59"/>
      <c r="L110" s="60"/>
      <c r="M110" s="75"/>
      <c r="N110" s="60"/>
      <c r="O110" s="61"/>
      <c r="P110" s="74"/>
      <c r="S110" s="65"/>
      <c r="T110" s="66"/>
      <c r="U110" s="67"/>
      <c r="V110" s="67"/>
      <c r="W110" s="68"/>
      <c r="X110" s="68"/>
    </row>
    <row r="111" spans="2:24" ht="18" customHeight="1">
      <c r="B111" s="70"/>
      <c r="C111" s="61"/>
      <c r="D111" s="60"/>
      <c r="E111" s="75"/>
      <c r="F111" s="76"/>
      <c r="G111" s="88" t="str">
        <f>IF(D113&lt;&gt;"",IF(D115&lt;&gt;"",IF(D113=D115,"",IF(D113&gt;D115,C113,C115)),""),"")</f>
        <v>THEO, JOÃO, GUSTAVO</v>
      </c>
      <c r="H111" s="163">
        <v>1</v>
      </c>
      <c r="I111" s="71">
        <f>IF(H111&lt;&gt;"",H111,"")</f>
        <v>1</v>
      </c>
      <c r="J111" s="58" t="str">
        <f>IF(H111&lt;&gt;"",IF(G111="","",G111),"")</f>
        <v>THEO, JOÃO, GUSTAVO</v>
      </c>
      <c r="K111" s="59" t="str">
        <f>VLOOKUP(K109,I109:J111,2,0)</f>
        <v/>
      </c>
      <c r="L111" s="60"/>
      <c r="M111" s="75"/>
      <c r="N111" s="60"/>
      <c r="O111" s="61"/>
      <c r="P111" s="74"/>
      <c r="S111" s="65"/>
      <c r="T111" s="66"/>
      <c r="U111" s="67"/>
      <c r="V111" s="67" t="str">
        <f>IF(U111="","",VLOOKUP(U111,LISTAS!$F$5:$G$204,2,0))</f>
        <v/>
      </c>
      <c r="W111" s="68" t="str">
        <f t="shared" ref="W111" si="13">IF(S111="","",IF(S111=1,400,IF(S111=2,340,IF(S111=3,300,IF(S111=4,280,IF(S111=5,270,IF(S111=6,260,IF(S111=7,250,IF(S111=8,240,IF(S111=9,200,IF(S111=10,200,IF(S111=11,200,IF(S111=12,200,IF(S111=13,200,IF(S111=14,200,IF(S111=15,200,IF(S111=16,200,IF(S111&gt;16,"",""))))))))))))))))))</f>
        <v/>
      </c>
      <c r="X111" s="68" t="str">
        <f t="shared" ref="X111" si="14">IF(S111="","",IF($V$5="NÃO","",IF(S111=1,400,IF(S111=2,340,IF(S111=3,300,IF(S111=4,280,IF(S111=5,270,IF(S111=6,260,IF(S111=7,250,IF(S111=8,240,IF(S111=9,200,IF(S111=10,200,IF(S111=11,200,IF(S111=12,200,IF(S111=13,200,IF(S111=14,200,IF(S111=15,200,IF(S111=16,200,IF(S111&gt;16,"","")))))))))))))))))))</f>
        <v/>
      </c>
    </row>
    <row r="112" spans="2:24" ht="18" customHeight="1">
      <c r="B112" s="70"/>
      <c r="C112" s="61"/>
      <c r="D112" s="60"/>
      <c r="E112" s="75"/>
      <c r="F112" s="60"/>
      <c r="G112" s="89" t="str">
        <f>IF(G111="","",VLOOKUP(G111,LISTAS!$F$5:$G$204,2,0))</f>
        <v>SÃO JOSÉ - S.A</v>
      </c>
      <c r="H112" s="164"/>
      <c r="I112" s="77"/>
      <c r="J112" s="58"/>
      <c r="K112" s="59"/>
      <c r="L112" s="60"/>
      <c r="M112" s="75"/>
      <c r="N112" s="60"/>
      <c r="O112" s="61"/>
      <c r="P112" s="74"/>
      <c r="S112" s="65"/>
      <c r="T112" s="66"/>
      <c r="U112" s="67"/>
      <c r="V112" s="67"/>
      <c r="W112" s="68"/>
      <c r="X112" s="68"/>
    </row>
    <row r="113" spans="2:24" ht="18" customHeight="1">
      <c r="B113" s="70">
        <v>5</v>
      </c>
      <c r="C113" s="88" t="s">
        <v>48</v>
      </c>
      <c r="D113" s="163">
        <v>1</v>
      </c>
      <c r="E113" s="78">
        <f>IF(D113&lt;&gt;"",D113,"")</f>
        <v>1</v>
      </c>
      <c r="F113" s="58" t="str">
        <f>IF(D113&lt;&gt;"",IF(C113="","",C113),"")</f>
        <v>THEO, JOÃO, GUSTAVO</v>
      </c>
      <c r="G113" s="59">
        <f>IF(E113&lt;&gt;"",IF(E115&lt;&gt;"",SMALL(E113:F115,1),""),"")</f>
        <v>0</v>
      </c>
      <c r="H113" s="60"/>
      <c r="I113" s="75"/>
      <c r="J113" s="60"/>
      <c r="K113" s="61"/>
      <c r="L113" s="60"/>
      <c r="M113" s="75"/>
      <c r="N113" s="60"/>
      <c r="O113" s="61"/>
      <c r="P113" s="74"/>
      <c r="S113" s="65"/>
      <c r="T113" s="66"/>
      <c r="U113" s="67"/>
      <c r="V113" s="67" t="str">
        <f>IF(U113="","",VLOOKUP(U113,LISTAS!$F$5:$G$204,2,0))</f>
        <v/>
      </c>
      <c r="W113" s="68" t="str">
        <f t="shared" ref="W113" si="15">IF(S113="","",IF(S113=1,400,IF(S113=2,340,IF(S113=3,300,IF(S113=4,280,IF(S113=5,270,IF(S113=6,260,IF(S113=7,250,IF(S113=8,240,IF(S113=9,200,IF(S113=10,200,IF(S113=11,200,IF(S113=12,200,IF(S113=13,200,IF(S113=14,200,IF(S113=15,200,IF(S113=16,200,IF(S113&gt;16,"",""))))))))))))))))))</f>
        <v/>
      </c>
      <c r="X113" s="68" t="str">
        <f t="shared" ref="X113" si="16">IF(S113="","",IF($V$5="NÃO","",IF(S113=1,400,IF(S113=2,340,IF(S113=3,300,IF(S113=4,280,IF(S113=5,270,IF(S113=6,260,IF(S113=7,250,IF(S113=8,240,IF(S113=9,200,IF(S113=10,200,IF(S113=11,200,IF(S113=12,200,IF(S113=13,200,IF(S113=14,200,IF(S113=15,200,IF(S113=16,200,IF(S113&gt;16,"","")))))))))))))))))))</f>
        <v/>
      </c>
    </row>
    <row r="114" spans="2:24" ht="18" customHeight="1">
      <c r="B114" s="70"/>
      <c r="C114" s="89" t="str">
        <f>IF(C113="","",VLOOKUP(C113,LISTAS!$F$5:$G$204,2,0))</f>
        <v>SÃO JOSÉ - S.A</v>
      </c>
      <c r="D114" s="164"/>
      <c r="E114" s="79"/>
      <c r="F114" s="58"/>
      <c r="G114" s="59"/>
      <c r="H114" s="60"/>
      <c r="I114" s="75"/>
      <c r="J114" s="60"/>
      <c r="K114" s="61"/>
      <c r="L114" s="60"/>
      <c r="M114" s="75"/>
      <c r="N114" s="60"/>
      <c r="O114" s="61"/>
      <c r="P114" s="74"/>
      <c r="S114" s="65"/>
      <c r="T114" s="66"/>
      <c r="U114" s="67"/>
      <c r="V114" s="67"/>
      <c r="W114" s="68"/>
      <c r="X114" s="68"/>
    </row>
    <row r="115" spans="2:24" ht="18" customHeight="1">
      <c r="B115" s="70">
        <v>12</v>
      </c>
      <c r="C115" s="88"/>
      <c r="D115" s="163">
        <v>0</v>
      </c>
      <c r="E115" s="79">
        <f>IF(D115&lt;&gt;"",D115,"")</f>
        <v>0</v>
      </c>
      <c r="F115" s="58" t="str">
        <f>IF(D115&lt;&gt;"",IF(C115="","",C115),"")</f>
        <v/>
      </c>
      <c r="G115" s="59" t="str">
        <f>VLOOKUP(G113,E113:F115,2,0)</f>
        <v/>
      </c>
      <c r="H115" s="60"/>
      <c r="I115" s="75"/>
      <c r="J115" s="60"/>
      <c r="K115" s="61"/>
      <c r="L115" s="60"/>
      <c r="M115" s="75"/>
      <c r="N115" s="60"/>
      <c r="O115" s="61"/>
      <c r="P115" s="74"/>
      <c r="S115" s="65"/>
      <c r="T115" s="66"/>
      <c r="U115" s="67"/>
      <c r="V115" s="67" t="str">
        <f>IF(U115="","",VLOOKUP(U115,LISTAS!$F$5:$G$204,2,0))</f>
        <v/>
      </c>
      <c r="W115" s="68" t="str">
        <f t="shared" ref="W115" si="17">IF(S115="","",IF(S115=1,400,IF(S115=2,340,IF(S115=3,300,IF(S115=4,280,IF(S115=5,270,IF(S115=6,260,IF(S115=7,250,IF(S115=8,240,IF(S115=9,200,IF(S115=10,200,IF(S115=11,200,IF(S115=12,200,IF(S115=13,200,IF(S115=14,200,IF(S115=15,200,IF(S115=16,200,IF(S115&gt;16,"",""))))))))))))))))))</f>
        <v/>
      </c>
      <c r="X115" s="68" t="str">
        <f t="shared" ref="X115" si="18">IF(S115="","",IF($V$5="NÃO","",IF(S115=1,400,IF(S115=2,340,IF(S115=3,300,IF(S115=4,280,IF(S115=5,270,IF(S115=6,260,IF(S115=7,250,IF(S115=8,240,IF(S115=9,200,IF(S115=10,200,IF(S115=11,200,IF(S115=12,200,IF(S115=13,200,IF(S115=14,200,IF(S115=15,200,IF(S115=16,200,IF(S115&gt;16,"","")))))))))))))))))))</f>
        <v/>
      </c>
    </row>
    <row r="116" spans="2:24" ht="18" customHeight="1">
      <c r="B116" s="70"/>
      <c r="C116" s="89" t="str">
        <f>IF(C115="","",VLOOKUP(C115,LISTAS!$F$5:$G$204,2,0))</f>
        <v/>
      </c>
      <c r="D116" s="164"/>
      <c r="E116" s="58"/>
      <c r="F116" s="58"/>
      <c r="G116" s="59"/>
      <c r="H116" s="60"/>
      <c r="I116" s="75"/>
      <c r="J116" s="60"/>
      <c r="K116" s="61"/>
      <c r="L116" s="60"/>
      <c r="M116" s="75"/>
      <c r="N116" s="60"/>
      <c r="O116" s="61"/>
      <c r="P116" s="74"/>
      <c r="S116" s="65"/>
      <c r="T116" s="66"/>
      <c r="U116" s="67"/>
      <c r="V116" s="67"/>
      <c r="W116" s="68"/>
      <c r="X116" s="68"/>
    </row>
    <row r="117" spans="2:24" ht="18" customHeight="1">
      <c r="B117" s="70"/>
      <c r="C117" s="61"/>
      <c r="D117" s="60"/>
      <c r="E117" s="58"/>
      <c r="F117" s="58"/>
      <c r="G117" s="59"/>
      <c r="H117" s="60"/>
      <c r="I117" s="75"/>
      <c r="J117" s="60"/>
      <c r="K117" s="88" t="str">
        <f>IF(H109&lt;&gt;"",IF(H111&lt;&gt;"",IF(H109=H111,"",IF(H109&gt;H111,G109,G111)),""),"")</f>
        <v>THEO, JOÃO, GUSTAVO</v>
      </c>
      <c r="L117" s="163">
        <v>1</v>
      </c>
      <c r="M117" s="80">
        <f>IF(L117&lt;&gt;"",L117,"")</f>
        <v>1</v>
      </c>
      <c r="N117" s="58" t="str">
        <f>IF(L117&lt;&gt;"",IF(K117="","",K117),"")</f>
        <v>THEO, JOÃO, GUSTAVO</v>
      </c>
      <c r="O117" s="59">
        <f>IF(M117&lt;&gt;"",IF(M119&lt;&gt;"",SMALL(M117:N119,1),""),"")</f>
        <v>0</v>
      </c>
      <c r="P117" s="74"/>
      <c r="S117" s="65"/>
      <c r="T117" s="66"/>
      <c r="U117" s="67"/>
      <c r="V117" s="67" t="str">
        <f>IF(U117="","",VLOOKUP(U117,LISTAS!$F$5:$G$204,2,0))</f>
        <v/>
      </c>
      <c r="W117" s="68" t="str">
        <f t="shared" ref="W117" si="19">IF(S117="","",IF(S117=1,400,IF(S117=2,340,IF(S117=3,300,IF(S117=4,280,IF(S117=5,270,IF(S117=6,260,IF(S117=7,250,IF(S117=8,240,IF(S117=9,200,IF(S117=10,200,IF(S117=11,200,IF(S117=12,200,IF(S117=13,200,IF(S117=14,200,IF(S117=15,200,IF(S117=16,200,IF(S117&gt;16,"",""))))))))))))))))))</f>
        <v/>
      </c>
      <c r="X117" s="68" t="str">
        <f t="shared" ref="X117" si="20">IF(S117="","",IF($V$5="NÃO","",IF(S117=1,400,IF(S117=2,340,IF(S117=3,300,IF(S117=4,280,IF(S117=5,270,IF(S117=6,260,IF(S117=7,250,IF(S117=8,240,IF(S117=9,200,IF(S117=10,200,IF(S117=11,200,IF(S117=12,200,IF(S117=13,200,IF(S117=14,200,IF(S117=15,200,IF(S117=16,200,IF(S117&gt;16,"","")))))))))))))))))))</f>
        <v/>
      </c>
    </row>
    <row r="118" spans="2:24" ht="18" customHeight="1">
      <c r="B118" s="70"/>
      <c r="C118" s="61"/>
      <c r="D118" s="60"/>
      <c r="E118" s="58"/>
      <c r="F118" s="58"/>
      <c r="G118" s="59"/>
      <c r="H118" s="60"/>
      <c r="I118" s="75"/>
      <c r="J118" s="60"/>
      <c r="K118" s="89" t="str">
        <f>IF(K117="","",VLOOKUP(K117,LISTAS!$F$5:$G$204,2,0))</f>
        <v>SÃO JOSÉ - S.A</v>
      </c>
      <c r="L118" s="164"/>
      <c r="M118" s="79"/>
      <c r="N118" s="72"/>
      <c r="O118" s="59"/>
      <c r="P118" s="74"/>
      <c r="S118" s="65"/>
      <c r="T118" s="66"/>
      <c r="U118" s="67"/>
      <c r="V118" s="67"/>
      <c r="W118" s="68"/>
      <c r="X118" s="68"/>
    </row>
    <row r="119" spans="2:24" ht="18" customHeight="1">
      <c r="B119" s="70"/>
      <c r="C119" s="61"/>
      <c r="D119" s="60"/>
      <c r="E119" s="58"/>
      <c r="F119" s="58"/>
      <c r="G119" s="59"/>
      <c r="H119" s="60"/>
      <c r="I119" s="75"/>
      <c r="J119" s="76"/>
      <c r="K119" s="88" t="str">
        <f>IF(H125&lt;&gt;"",IF(H127&lt;&gt;"",IF(H125=H127,"",IF(H125&gt;H127,G125,G127)),""),"")</f>
        <v>LUCAS, JOÃO, DAVI</v>
      </c>
      <c r="L119" s="163">
        <v>0</v>
      </c>
      <c r="M119" s="81">
        <f>IF(L119&lt;&gt;"",L119,"")</f>
        <v>0</v>
      </c>
      <c r="N119" s="58" t="str">
        <f>IF(L119&lt;&gt;"",IF(K119="","",K119),"")</f>
        <v>LUCAS, JOÃO, DAVI</v>
      </c>
      <c r="O119" s="59" t="str">
        <f>VLOOKUP(O117,M117:N119,2,0)</f>
        <v>LUCAS, JOÃO, DAVI</v>
      </c>
      <c r="P119" s="74"/>
      <c r="S119" s="65"/>
      <c r="T119" s="66"/>
      <c r="U119" s="67"/>
      <c r="V119" s="67" t="str">
        <f>IF(U119="","",VLOOKUP(U119,LISTAS!$F$5:$G$204,2,0))</f>
        <v/>
      </c>
      <c r="W119" s="68" t="str">
        <f t="shared" ref="W119" si="21">IF(S119="","",IF(S119=1,400,IF(S119=2,340,IF(S119=3,300,IF(S119=4,280,IF(S119=5,270,IF(S119=6,260,IF(S119=7,250,IF(S119=8,240,IF(S119=9,200,IF(S119=10,200,IF(S119=11,200,IF(S119=12,200,IF(S119=13,200,IF(S119=14,200,IF(S119=15,200,IF(S119=16,200,IF(S119&gt;16,"",""))))))))))))))))))</f>
        <v/>
      </c>
      <c r="X119" s="68" t="str">
        <f t="shared" ref="X119" si="22">IF(S119="","",IF($V$5="NÃO","",IF(S119=1,400,IF(S119=2,340,IF(S119=3,300,IF(S119=4,280,IF(S119=5,270,IF(S119=6,260,IF(S119=7,250,IF(S119=8,240,IF(S119=9,200,IF(S119=10,200,IF(S119=11,200,IF(S119=12,200,IF(S119=13,200,IF(S119=14,200,IF(S119=15,200,IF(S119=16,200,IF(S119&gt;16,"","")))))))))))))))))))</f>
        <v/>
      </c>
    </row>
    <row r="120" spans="2:24" ht="18" customHeight="1">
      <c r="B120" s="70"/>
      <c r="C120" s="61"/>
      <c r="D120" s="60"/>
      <c r="E120" s="58"/>
      <c r="F120" s="58"/>
      <c r="G120" s="59"/>
      <c r="H120" s="60"/>
      <c r="I120" s="75"/>
      <c r="J120" s="60"/>
      <c r="K120" s="89" t="str">
        <f>IF(K119="","",VLOOKUP(K119,LISTAS!$F$5:$G$204,2,0))</f>
        <v>PETROPOLIS - SBC</v>
      </c>
      <c r="L120" s="164"/>
      <c r="M120" s="58"/>
      <c r="N120" s="58"/>
      <c r="O120" s="59"/>
      <c r="P120" s="74"/>
      <c r="S120" s="65"/>
      <c r="T120" s="66"/>
      <c r="U120" s="67"/>
      <c r="V120" s="67"/>
      <c r="W120" s="68"/>
      <c r="X120" s="68"/>
    </row>
    <row r="121" spans="2:24" ht="18" customHeight="1">
      <c r="B121" s="70">
        <v>8</v>
      </c>
      <c r="C121" s="88" t="s">
        <v>49</v>
      </c>
      <c r="D121" s="163">
        <v>1</v>
      </c>
      <c r="E121" s="58" t="s">
        <v>10</v>
      </c>
      <c r="F121" s="58" t="str">
        <f>IF(D121&lt;&gt;"",IF(C121="","",C121),"")</f>
        <v>LUCAS, JOÃO, DAVI</v>
      </c>
      <c r="G121" s="59">
        <f>IF(E121&lt;&gt;"",IF(E123&lt;&gt;"",SMALL(E121:F123,1),""),"")</f>
        <v>0</v>
      </c>
      <c r="H121" s="60"/>
      <c r="I121" s="75"/>
      <c r="J121" s="60"/>
      <c r="K121" s="61"/>
      <c r="L121" s="60"/>
      <c r="M121" s="58"/>
      <c r="N121" s="58"/>
      <c r="O121" s="59"/>
      <c r="P121" s="74"/>
      <c r="S121" s="65"/>
      <c r="T121" s="66"/>
      <c r="U121" s="67"/>
      <c r="V121" s="67" t="str">
        <f>IF(U121="","",VLOOKUP(U121,LISTAS!$F$5:$G$204,2,0))</f>
        <v/>
      </c>
      <c r="W121" s="68" t="str">
        <f t="shared" ref="W121" si="23">IF(S121="","",IF(S121=1,400,IF(S121=2,340,IF(S121=3,300,IF(S121=4,280,IF(S121=5,270,IF(S121=6,260,IF(S121=7,250,IF(S121=8,240,IF(S121=9,200,IF(S121=10,200,IF(S121=11,200,IF(S121=12,200,IF(S121=13,200,IF(S121=14,200,IF(S121=15,200,IF(S121=16,200,IF(S121&gt;16,"",""))))))))))))))))))</f>
        <v/>
      </c>
      <c r="X121" s="68" t="str">
        <f t="shared" ref="X121" si="24">IF(S121="","",IF($V$5="NÃO","",IF(S121=1,400,IF(S121=2,340,IF(S121=3,300,IF(S121=4,280,IF(S121=5,270,IF(S121=6,260,IF(S121=7,250,IF(S121=8,240,IF(S121=9,200,IF(S121=10,200,IF(S121=11,200,IF(S121=12,200,IF(S121=13,200,IF(S121=14,200,IF(S121=15,200,IF(S121=16,200,IF(S121&gt;16,"","")))))))))))))))))))</f>
        <v/>
      </c>
    </row>
    <row r="122" spans="2:24" ht="18" customHeight="1">
      <c r="B122" s="70"/>
      <c r="C122" s="89" t="str">
        <f>IF(C121="","",VLOOKUP(C121,LISTAS!$F$5:$G$204,2,0))</f>
        <v>PETROPOLIS - SBC</v>
      </c>
      <c r="D122" s="164"/>
      <c r="E122" s="58"/>
      <c r="F122" s="58"/>
      <c r="G122" s="59"/>
      <c r="H122" s="60"/>
      <c r="I122" s="75"/>
      <c r="J122" s="60"/>
      <c r="K122" s="61"/>
      <c r="L122" s="60"/>
      <c r="M122" s="58"/>
      <c r="N122" s="58"/>
      <c r="O122" s="59"/>
      <c r="P122" s="74"/>
      <c r="S122" s="65"/>
      <c r="T122" s="66"/>
      <c r="U122" s="67"/>
      <c r="V122" s="67"/>
      <c r="W122" s="68"/>
      <c r="X122" s="68"/>
    </row>
    <row r="123" spans="2:24" ht="18" customHeight="1">
      <c r="B123" s="70">
        <v>10</v>
      </c>
      <c r="C123" s="88"/>
      <c r="D123" s="163">
        <v>0</v>
      </c>
      <c r="E123" s="71">
        <f>IF(D123&lt;&gt;"",D123,"")</f>
        <v>0</v>
      </c>
      <c r="F123" s="72" t="str">
        <f>IF(D123&lt;&gt;"",IF(C123="","",C123),"")</f>
        <v/>
      </c>
      <c r="G123" s="59" t="str">
        <f>VLOOKUP(G121,E121:F123,2,0)</f>
        <v/>
      </c>
      <c r="H123" s="60"/>
      <c r="I123" s="75"/>
      <c r="J123" s="60"/>
      <c r="K123" s="61"/>
      <c r="L123" s="60"/>
      <c r="M123" s="60"/>
      <c r="N123" s="60"/>
      <c r="O123" s="61"/>
      <c r="P123" s="74"/>
      <c r="S123" s="65"/>
      <c r="T123" s="66"/>
      <c r="U123" s="67"/>
      <c r="V123" s="67" t="str">
        <f>IF(U123="","",VLOOKUP(U123,LISTAS!$F$5:$G$204,2,0))</f>
        <v/>
      </c>
      <c r="W123" s="68" t="str">
        <f t="shared" ref="W123" si="25">IF(S123="","",IF(S123=1,400,IF(S123=2,340,IF(S123=3,300,IF(S123=4,280,IF(S123=5,270,IF(S123=6,260,IF(S123=7,250,IF(S123=8,240,IF(S123=9,200,IF(S123=10,200,IF(S123=11,200,IF(S123=12,200,IF(S123=13,200,IF(S123=14,200,IF(S123=15,200,IF(S123=16,200,IF(S123&gt;16,"",""))))))))))))))))))</f>
        <v/>
      </c>
      <c r="X123" s="68" t="str">
        <f t="shared" ref="X123" si="26">IF(S123="","",IF($V$5="NÃO","",IF(S123=1,400,IF(S123=2,340,IF(S123=3,300,IF(S123=4,280,IF(S123=5,270,IF(S123=6,260,IF(S123=7,250,IF(S123=8,240,IF(S123=9,200,IF(S123=10,200,IF(S123=11,200,IF(S123=12,200,IF(S123=13,200,IF(S123=14,200,IF(S123=15,200,IF(S123=16,200,IF(S123&gt;16,"","")))))))))))))))))))</f>
        <v/>
      </c>
    </row>
    <row r="124" spans="2:24" ht="18" customHeight="1">
      <c r="B124" s="70"/>
      <c r="C124" s="89" t="str">
        <f>IF(C123="","",VLOOKUP(C123,LISTAS!$F$5:$G$204,2,0))</f>
        <v/>
      </c>
      <c r="D124" s="164"/>
      <c r="E124" s="58"/>
      <c r="F124" s="72"/>
      <c r="G124" s="59"/>
      <c r="H124" s="60"/>
      <c r="I124" s="75"/>
      <c r="J124" s="60"/>
      <c r="K124" s="61"/>
      <c r="L124" s="60"/>
      <c r="M124" s="60"/>
      <c r="N124" s="60"/>
      <c r="O124" s="61"/>
      <c r="P124" s="74"/>
      <c r="S124" s="65"/>
      <c r="T124" s="66"/>
      <c r="U124" s="67"/>
      <c r="V124" s="67"/>
      <c r="W124" s="68"/>
      <c r="X124" s="68"/>
    </row>
    <row r="125" spans="2:24" ht="18" customHeight="1">
      <c r="B125" s="70"/>
      <c r="C125" s="61"/>
      <c r="D125" s="60"/>
      <c r="E125" s="60"/>
      <c r="F125" s="73"/>
      <c r="G125" s="88" t="str">
        <f>IF(D121&lt;&gt;"",IF(D123&lt;&gt;"",IF(D121=D123,"",IF(D121&gt;D123,C121,C123)),""),"")</f>
        <v>LUCAS, JOÃO, DAVI</v>
      </c>
      <c r="H125" s="163">
        <v>1</v>
      </c>
      <c r="I125" s="78">
        <f>IF(H125&lt;&gt;"",H125,"")</f>
        <v>1</v>
      </c>
      <c r="J125" s="58" t="str">
        <f>IF(H125&lt;&gt;"",IF(G125="","",G125),"")</f>
        <v>LUCAS, JOÃO, DAVI</v>
      </c>
      <c r="K125" s="59">
        <f>IF(I125&lt;&gt;"",IF(I127&lt;&gt;"",SMALL(I125:J127,1),""),"")</f>
        <v>0</v>
      </c>
      <c r="L125" s="60"/>
      <c r="M125" s="60"/>
      <c r="N125" s="60"/>
      <c r="O125" s="61"/>
      <c r="P125" s="74"/>
      <c r="S125" s="65"/>
      <c r="T125" s="66"/>
      <c r="U125" s="67"/>
      <c r="V125" s="67" t="str">
        <f>IF(U125="","",VLOOKUP(U125,LISTAS!$F$5:$G$204,2,0))</f>
        <v/>
      </c>
      <c r="W125" s="68" t="str">
        <f t="shared" ref="W125" si="27">IF(S125="","",IF(S125=1,400,IF(S125=2,340,IF(S125=3,300,IF(S125=4,280,IF(S125=5,270,IF(S125=6,260,IF(S125=7,250,IF(S125=8,240,IF(S125=9,200,IF(S125=10,200,IF(S125=11,200,IF(S125=12,200,IF(S125=13,200,IF(S125=14,200,IF(S125=15,200,IF(S125=16,200,IF(S125&gt;16,"",""))))))))))))))))))</f>
        <v/>
      </c>
      <c r="X125" s="68" t="str">
        <f t="shared" ref="X125" si="28">IF(S125="","",IF($V$5="NÃO","",IF(S125=1,400,IF(S125=2,340,IF(S125=3,300,IF(S125=4,280,IF(S125=5,270,IF(S125=6,260,IF(S125=7,250,IF(S125=8,240,IF(S125=9,200,IF(S125=10,200,IF(S125=11,200,IF(S125=12,200,IF(S125=13,200,IF(S125=14,200,IF(S125=15,200,IF(S125=16,200,IF(S125&gt;16,"","")))))))))))))))))))</f>
        <v/>
      </c>
    </row>
    <row r="126" spans="2:24" ht="18" customHeight="1">
      <c r="B126" s="70"/>
      <c r="C126" s="61"/>
      <c r="D126" s="60"/>
      <c r="E126" s="60"/>
      <c r="F126" s="73"/>
      <c r="G126" s="89" t="str">
        <f>IF(G125="","",VLOOKUP(G125,LISTAS!$F$5:$G$204,2,0))</f>
        <v>PETROPOLIS - SBC</v>
      </c>
      <c r="H126" s="164"/>
      <c r="I126" s="79"/>
      <c r="J126" s="58"/>
      <c r="K126" s="59"/>
      <c r="L126" s="60"/>
      <c r="M126" s="60"/>
      <c r="N126" s="60"/>
      <c r="O126" s="61"/>
      <c r="P126" s="74"/>
      <c r="S126" s="65"/>
      <c r="T126" s="66"/>
      <c r="U126" s="67"/>
      <c r="V126" s="67"/>
      <c r="W126" s="68"/>
      <c r="X126" s="68"/>
    </row>
    <row r="127" spans="2:24" ht="17.25" customHeight="1">
      <c r="B127" s="70"/>
      <c r="C127" s="61"/>
      <c r="D127" s="60"/>
      <c r="E127" s="75"/>
      <c r="F127" s="76"/>
      <c r="G127" s="88" t="str">
        <f>IF(D129&lt;&gt;"",IF(D131&lt;&gt;"",IF(D129=D131,"",IF(D129&gt;D131,C129,C131)),""),"")</f>
        <v>THOMAS, GUILHERME, VINICIUS</v>
      </c>
      <c r="H127" s="163">
        <v>0</v>
      </c>
      <c r="I127" s="79">
        <f>IF(H127&lt;&gt;"",H127,"")</f>
        <v>0</v>
      </c>
      <c r="J127" s="58" t="str">
        <f>IF(H127&lt;&gt;"",IF(G127="","",G127),"")</f>
        <v>THOMAS, GUILHERME, VINICIUS</v>
      </c>
      <c r="K127" s="59" t="str">
        <f>VLOOKUP(K125,I125:J127,2,0)</f>
        <v>THOMAS, GUILHERME, VINICIUS</v>
      </c>
      <c r="L127" s="60"/>
      <c r="M127" s="60"/>
      <c r="N127" s="60"/>
      <c r="O127" s="61"/>
      <c r="P127" s="74"/>
      <c r="S127" s="65"/>
      <c r="T127" s="66"/>
      <c r="U127" s="67"/>
      <c r="V127" s="67" t="str">
        <f>IF(U127="","",VLOOKUP(U127,LISTAS!$F$5:$G$204,2,0))</f>
        <v/>
      </c>
      <c r="W127" s="68" t="str">
        <f t="shared" ref="W127" si="29">IF(S127="","",IF(S127=1,400,IF(S127=2,340,IF(S127=3,300,IF(S127=4,280,IF(S127=5,270,IF(S127=6,260,IF(S127=7,250,IF(S127=8,240,IF(S127=9,200,IF(S127=10,200,IF(S127=11,200,IF(S127=12,200,IF(S127=13,200,IF(S127=14,200,IF(S127=15,200,IF(S127=16,200,IF(S127&gt;16,"",""))))))))))))))))))</f>
        <v/>
      </c>
      <c r="X127" s="68" t="str">
        <f t="shared" ref="X127" si="30">IF(S127="","",IF($V$5="NÃO","",IF(S127=1,400,IF(S127=2,340,IF(S127=3,300,IF(S127=4,280,IF(S127=5,270,IF(S127=6,260,IF(S127=7,250,IF(S127=8,240,IF(S127=9,200,IF(S127=10,200,IF(S127=11,200,IF(S127=12,200,IF(S127=13,200,IF(S127=14,200,IF(S127=15,200,IF(S127=16,200,IF(S127&gt;16,"","")))))))))))))))))))</f>
        <v/>
      </c>
    </row>
    <row r="128" spans="2:24" ht="17.25" customHeight="1">
      <c r="B128" s="70"/>
      <c r="C128" s="61"/>
      <c r="D128" s="60"/>
      <c r="E128" s="75"/>
      <c r="F128" s="60"/>
      <c r="G128" s="89" t="str">
        <f>IF(G127="","",VLOOKUP(G127,LISTAS!$F$5:$G$204,2,0))</f>
        <v>HARMONIA - SBC</v>
      </c>
      <c r="H128" s="164"/>
      <c r="I128" s="58"/>
      <c r="J128" s="58"/>
      <c r="K128" s="59"/>
      <c r="L128" s="60"/>
      <c r="M128" s="60"/>
      <c r="N128" s="60"/>
      <c r="O128" s="61"/>
      <c r="P128" s="74"/>
      <c r="S128" s="65"/>
      <c r="T128" s="66"/>
      <c r="U128" s="67"/>
      <c r="V128" s="67"/>
      <c r="W128" s="68"/>
      <c r="X128" s="68"/>
    </row>
    <row r="129" spans="2:24" ht="18" customHeight="1">
      <c r="B129" s="70">
        <v>2</v>
      </c>
      <c r="C129" s="88" t="s">
        <v>50</v>
      </c>
      <c r="D129" s="163">
        <v>1</v>
      </c>
      <c r="E129" s="78">
        <f>IF(D129&lt;&gt;"",D129,"")</f>
        <v>1</v>
      </c>
      <c r="F129" s="58" t="str">
        <f>IF(D129&lt;&gt;"",IF(C129="","",C129),"")</f>
        <v>THOMAS, GUILHERME, VINICIUS</v>
      </c>
      <c r="G129" s="59">
        <f>IF(E129&lt;&gt;"",IF(E131&lt;&gt;"",SMALL(E129:F131,1),""),"")</f>
        <v>0</v>
      </c>
      <c r="H129" s="58"/>
      <c r="I129" s="58"/>
      <c r="J129" s="58"/>
      <c r="K129" s="59"/>
      <c r="L129" s="60"/>
      <c r="M129" s="60"/>
      <c r="N129" s="60"/>
      <c r="O129" s="61"/>
      <c r="P129" s="74"/>
      <c r="S129" s="65"/>
      <c r="T129" s="66"/>
      <c r="U129" s="67"/>
      <c r="V129" s="67" t="str">
        <f>IF(U129="","",VLOOKUP(U129,LISTAS!$F$5:$G$204,2,0))</f>
        <v/>
      </c>
      <c r="W129" s="68" t="str">
        <f t="shared" ref="W129" si="31">IF(S129="","",IF(S129=1,400,IF(S129=2,340,IF(S129=3,300,IF(S129=4,280,IF(S129=5,270,IF(S129=6,260,IF(S129=7,250,IF(S129=8,240,IF(S129=9,200,IF(S129=10,200,IF(S129=11,200,IF(S129=12,200,IF(S129=13,200,IF(S129=14,200,IF(S129=15,200,IF(S129=16,200,IF(S129&gt;16,"",""))))))))))))))))))</f>
        <v/>
      </c>
      <c r="X129" s="68" t="str">
        <f t="shared" ref="X129" si="32">IF(S129="","",IF($V$5="NÃO","",IF(S129=1,400,IF(S129=2,340,IF(S129=3,300,IF(S129=4,280,IF(S129=5,270,IF(S129=6,260,IF(S129=7,250,IF(S129=8,240,IF(S129=9,200,IF(S129=10,200,IF(S129=11,200,IF(S129=12,200,IF(S129=13,200,IF(S129=14,200,IF(S129=15,200,IF(S129=16,200,IF(S129&gt;16,"","")))))))))))))))))))</f>
        <v/>
      </c>
    </row>
    <row r="130" spans="2:24" ht="18" customHeight="1">
      <c r="B130" s="70"/>
      <c r="C130" s="89" t="str">
        <f>IF(C129="","",VLOOKUP(C129,LISTAS!$F$5:$G$204,2,0))</f>
        <v>HARMONIA - SBC</v>
      </c>
      <c r="D130" s="164"/>
      <c r="E130" s="79"/>
      <c r="F130" s="58"/>
      <c r="G130" s="59"/>
      <c r="H130" s="58"/>
      <c r="I130" s="58"/>
      <c r="J130" s="58"/>
      <c r="K130" s="59"/>
      <c r="L130" s="60"/>
      <c r="M130" s="60"/>
      <c r="N130" s="60"/>
      <c r="O130" s="61"/>
      <c r="P130" s="74"/>
      <c r="S130" s="65"/>
      <c r="T130" s="66"/>
      <c r="U130" s="67"/>
      <c r="V130" s="67"/>
      <c r="W130" s="68"/>
      <c r="X130" s="68"/>
    </row>
    <row r="131" spans="2:24" ht="18" customHeight="1">
      <c r="B131" s="70">
        <v>15</v>
      </c>
      <c r="C131" s="88"/>
      <c r="D131" s="163">
        <v>0</v>
      </c>
      <c r="E131" s="79">
        <f>IF(D131&lt;&gt;"",D131,"")</f>
        <v>0</v>
      </c>
      <c r="F131" s="58" t="str">
        <f>IF(D131&lt;&gt;"",IF(C131="","",C131),"")</f>
        <v/>
      </c>
      <c r="G131" s="59" t="str">
        <f>VLOOKUP(G129,E129:F131,2,0)</f>
        <v/>
      </c>
      <c r="H131" s="58"/>
      <c r="I131" s="58"/>
      <c r="J131" s="58"/>
      <c r="K131" s="59"/>
      <c r="L131" s="60"/>
      <c r="M131" s="60"/>
      <c r="N131" s="60"/>
      <c r="O131" s="61"/>
      <c r="P131" s="74"/>
      <c r="S131" s="65"/>
      <c r="T131" s="66"/>
      <c r="U131" s="67"/>
      <c r="V131" s="67" t="str">
        <f>IF(U131="","",VLOOKUP(U131,LISTAS!$F$5:$G$204,2,0))</f>
        <v/>
      </c>
      <c r="W131" s="68" t="str">
        <f t="shared" ref="W131" si="33">IF(S131="","",IF(S131=1,400,IF(S131=2,340,IF(S131=3,300,IF(S131=4,280,IF(S131=5,270,IF(S131=6,260,IF(S131=7,250,IF(S131=8,240,IF(S131=9,200,IF(S131=10,200,IF(S131=11,200,IF(S131=12,200,IF(S131=13,200,IF(S131=14,200,IF(S131=15,200,IF(S131=16,200,IF(S131&gt;16,"",""))))))))))))))))))</f>
        <v/>
      </c>
      <c r="X131" s="68" t="str">
        <f t="shared" ref="X131" si="34">IF(S131="","",IF($V$5="NÃO","",IF(S131=1,400,IF(S131=2,340,IF(S131=3,300,IF(S131=4,280,IF(S131=5,270,IF(S131=6,260,IF(S131=7,250,IF(S131=8,240,IF(S131=9,200,IF(S131=10,200,IF(S131=11,200,IF(S131=12,200,IF(S131=13,200,IF(S131=14,200,IF(S131=15,200,IF(S131=16,200,IF(S131&gt;16,"","")))))))))))))))))))</f>
        <v/>
      </c>
    </row>
    <row r="132" spans="2:24" ht="18" customHeight="1">
      <c r="B132" s="70"/>
      <c r="C132" s="89" t="str">
        <f>IF(C131="","",VLOOKUP(C131,LISTAS!$F$5:$G$204,2,0))</f>
        <v/>
      </c>
      <c r="D132" s="164"/>
      <c r="E132" s="58"/>
      <c r="F132" s="58"/>
      <c r="G132" s="59"/>
      <c r="H132" s="58"/>
      <c r="I132" s="58"/>
      <c r="J132" s="58"/>
      <c r="K132" s="59"/>
      <c r="L132" s="60"/>
      <c r="M132" s="60"/>
      <c r="N132" s="60"/>
      <c r="O132" s="61"/>
      <c r="P132" s="74"/>
      <c r="S132" s="65"/>
      <c r="T132" s="66"/>
      <c r="U132" s="67"/>
      <c r="V132" s="67"/>
      <c r="W132" s="68"/>
      <c r="X132" s="68"/>
    </row>
    <row r="133" spans="2:24" ht="18" customHeight="1">
      <c r="B133" s="82"/>
      <c r="C133" s="83"/>
      <c r="D133" s="84"/>
      <c r="E133" s="84"/>
      <c r="F133" s="84"/>
      <c r="G133" s="83"/>
      <c r="H133" s="84"/>
      <c r="I133" s="84"/>
      <c r="J133" s="84"/>
      <c r="K133" s="83"/>
      <c r="L133" s="84"/>
      <c r="M133" s="84"/>
      <c r="N133" s="84"/>
      <c r="O133" s="83"/>
      <c r="P133" s="85"/>
      <c r="S133" s="65"/>
      <c r="T133" s="66"/>
      <c r="U133" s="67"/>
      <c r="V133" s="67" t="str">
        <f>IF(U133="","",VLOOKUP(U133,LISTAS!$F$5:$G$204,2,0))</f>
        <v/>
      </c>
      <c r="W133" s="68" t="str">
        <f t="shared" ref="W133" si="35">IF(S133="","",IF(S133=1,400,IF(S133=2,340,IF(S133=3,300,IF(S133=4,280,IF(S133=5,270,IF(S133=6,260,IF(S133=7,250,IF(S133=8,240,IF(S133=9,200,IF(S133=10,200,IF(S133=11,200,IF(S133=12,200,IF(S133=13,200,IF(S133=14,200,IF(S133=15,200,IF(S133=16,200,IF(S133&gt;16,"",""))))))))))))))))))</f>
        <v/>
      </c>
      <c r="X133" s="68" t="str">
        <f t="shared" ref="X133" si="36">IF(S133="","",IF($V$5="NÃO","",IF(S133=1,400,IF(S133=2,340,IF(S133=3,300,IF(S133=4,280,IF(S133=5,270,IF(S133=6,260,IF(S133=7,250,IF(S133=8,240,IF(S133=9,200,IF(S133=10,200,IF(S133=11,200,IF(S133=12,200,IF(S133=13,200,IF(S133=14,200,IF(S133=15,200,IF(S133=16,200,IF(S133&gt;16,"","")))))))))))))))))))</f>
        <v/>
      </c>
    </row>
    <row r="134" spans="2:24" ht="18" customHeight="1">
      <c r="B134" s="90"/>
      <c r="D134" s="19"/>
      <c r="E134" s="19"/>
      <c r="F134" s="19"/>
      <c r="G134" s="41"/>
      <c r="H134" s="19"/>
      <c r="I134" s="19"/>
      <c r="J134" s="19"/>
      <c r="K134" s="41"/>
      <c r="L134" s="19"/>
      <c r="M134" s="19"/>
      <c r="N134" s="19"/>
      <c r="O134" s="41"/>
      <c r="P134" s="19"/>
    </row>
    <row r="135" spans="2:24" ht="18" customHeight="1">
      <c r="B135" s="90"/>
      <c r="D135" s="19"/>
      <c r="E135" s="19"/>
      <c r="F135" s="19"/>
      <c r="G135" s="41"/>
      <c r="H135" s="19"/>
      <c r="I135" s="19"/>
      <c r="J135" s="19"/>
      <c r="K135" s="41"/>
      <c r="L135" s="19"/>
      <c r="M135" s="19"/>
      <c r="N135" s="19"/>
      <c r="O135" s="41"/>
      <c r="P135" s="19"/>
    </row>
    <row r="136" spans="2:24" ht="18" customHeight="1">
      <c r="B136" s="90"/>
      <c r="D136" s="19"/>
      <c r="E136" s="19"/>
      <c r="F136" s="19"/>
      <c r="G136" s="41"/>
      <c r="H136" s="19"/>
      <c r="I136" s="19"/>
      <c r="J136" s="19"/>
      <c r="K136" s="41"/>
      <c r="L136" s="19"/>
      <c r="M136" s="19"/>
      <c r="N136" s="19"/>
      <c r="O136" s="41"/>
      <c r="P136" s="19"/>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S2:X3"/>
    <mergeCell ref="P36:P37"/>
    <mergeCell ref="P38:P39"/>
    <mergeCell ref="P101:P102"/>
    <mergeCell ref="P103:P104"/>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LISTAS!$D$5:$D$6</xm:f>
          </x14:formula1>
          <xm:sqref>V5</xm:sqref>
        </x14:dataValidation>
        <x14:dataValidation type="list" allowBlank="1" showInputMessage="1" showErrorMessage="1" xr:uid="{00000000-0002-0000-03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FF"/>
    <pageSetUpPr fitToPage="1"/>
  </sheetPr>
  <dimension ref="B1:Z185"/>
  <sheetViews>
    <sheetView showGridLines="0" topLeftCell="N2" zoomScale="85" zoomScaleNormal="85" workbookViewId="0">
      <selection activeCell="C31" sqref="C31"/>
    </sheetView>
  </sheetViews>
  <sheetFormatPr defaultColWidth="25.28515625" defaultRowHeight="16.5"/>
  <cols>
    <col min="1" max="1" width="1.42578125" style="17" customWidth="1"/>
    <col min="2" max="2" width="3.140625" style="40" customWidth="1"/>
    <col min="3" max="3" width="38.5703125" style="41" customWidth="1"/>
    <col min="4" max="4" width="7.7109375" style="17" customWidth="1"/>
    <col min="5" max="6" width="3.7109375" style="17" customWidth="1"/>
    <col min="7" max="7" width="38.7109375" style="42" customWidth="1"/>
    <col min="8" max="8" width="7.7109375" style="17" customWidth="1"/>
    <col min="9" max="9" width="3.7109375" style="17" customWidth="1"/>
    <col min="10" max="10" width="3.570312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0"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c r="Q1" s="43"/>
    </row>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57" t="s">
        <v>51</v>
      </c>
      <c r="C5" s="157"/>
      <c r="D5" s="158"/>
      <c r="E5" s="47"/>
      <c r="G5" s="46"/>
      <c r="H5" s="45"/>
      <c r="K5" s="48"/>
      <c r="O5" s="48"/>
      <c r="Q5" s="44"/>
      <c r="R5" s="44"/>
      <c r="S5" s="157" t="s">
        <v>51</v>
      </c>
      <c r="T5" s="157"/>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60" t="s">
        <v>3</v>
      </c>
      <c r="T6" s="161"/>
      <c r="U6" s="161"/>
      <c r="V6" s="161"/>
      <c r="W6" s="161"/>
      <c r="X6" s="162"/>
    </row>
    <row r="7" spans="2:26" ht="28.5" customHeight="1">
      <c r="B7" s="91"/>
      <c r="C7" s="92"/>
      <c r="D7" s="93"/>
      <c r="E7" s="93"/>
      <c r="F7" s="93"/>
      <c r="G7" s="94"/>
      <c r="H7" s="93"/>
      <c r="I7" s="93"/>
      <c r="J7" s="93"/>
      <c r="K7" s="95"/>
      <c r="L7" s="93"/>
      <c r="M7" s="93"/>
      <c r="N7" s="93"/>
      <c r="O7" s="95"/>
      <c r="P7" s="96"/>
      <c r="S7" s="154" t="s">
        <v>4</v>
      </c>
      <c r="T7" s="155"/>
      <c r="U7" s="98" t="s">
        <v>5</v>
      </c>
      <c r="V7" s="98" t="s">
        <v>6</v>
      </c>
      <c r="W7" s="97" t="s">
        <v>7</v>
      </c>
      <c r="X7" s="97" t="s">
        <v>8</v>
      </c>
    </row>
    <row r="8" spans="2:26" ht="18" customHeight="1">
      <c r="B8" s="99">
        <v>1</v>
      </c>
      <c r="C8" s="57" t="s">
        <v>52</v>
      </c>
      <c r="D8" s="151">
        <v>1</v>
      </c>
      <c r="E8" s="100">
        <f>IF(D8&lt;&gt;"",D8,"")</f>
        <v>1</v>
      </c>
      <c r="F8" s="100" t="str">
        <f>IF(D8&lt;&gt;"",IF(C8="","",C8),"")</f>
        <v>GABRIELA, ISADORA, ALICE, ISABELA</v>
      </c>
      <c r="G8" s="101">
        <f>IF(E8&lt;&gt;"",IF(E10&lt;&gt;"",SMALL(E8:F10,1),""),"")</f>
        <v>0</v>
      </c>
      <c r="H8" s="100"/>
      <c r="I8" s="100"/>
      <c r="J8" s="100"/>
      <c r="K8" s="101"/>
      <c r="L8" s="100"/>
      <c r="M8" s="102"/>
      <c r="N8" s="102"/>
      <c r="O8" s="103"/>
      <c r="P8" s="104"/>
      <c r="S8" s="105">
        <f>IF(U8&lt;&gt;"",1,"")</f>
        <v>1</v>
      </c>
      <c r="T8" s="106" t="str">
        <f t="shared" ref="T8:T23" si="0">IF(S8&lt;&gt;"","LUGAR","")</f>
        <v>LUGAR</v>
      </c>
      <c r="U8" s="107" t="str">
        <f>IF(P35&lt;&gt;"",IF(P37&lt;&gt;"",IF(P35=P37,"",IF(P35&gt;P37,O35,O37)),""),"")</f>
        <v>SOFIA, LORENA, ALINE, LETICIA</v>
      </c>
      <c r="V8" s="107" t="str">
        <f>IF(U8="","",VLOOKUP(U8,LISTAS!$F$5:$G$204,2,0))</f>
        <v>SÃO JOSÉ - S.A</v>
      </c>
      <c r="W8" s="108">
        <f t="shared" ref="W8:W67" si="1">IF(S8="","",IF(S8=1,400,IF(S8=2,340,IF(S8=3,300,IF(S8=4,280,IF(S8=5,270,IF(S8=6,260,IF(S8=7,250,IF(S8=8,240,IF(S8=9,200,IF(S8=10,200,IF(S8=11,200,IF(S8=12,200,IF(S8=13,200,IF(S8=14,200,IF(S8=15,200,IF(S8=16,200,IF(S8&gt;16,"",""))))))))))))))))))</f>
        <v>400</v>
      </c>
      <c r="X8" s="108">
        <f t="shared" ref="X8:X23" si="2">IF(S8="","",IF($V$5="NÃO","",IF(S8=1,400,IF(S8=2,340,IF(S8=3,300,IF(S8=4,280,IF(S8=5,270,IF(S8=6,260,IF(S8=7,250,IF(S8=8,240,IF(S8=9,200,IF(S8=10,200,IF(S8=11,200,IF(S8=12,200,IF(S8=13,200,IF(S8=14,200,IF(S8=15,200,IF(S8=16,200,IF(S8&gt;16,"","")))))))))))))))))))</f>
        <v>400</v>
      </c>
    </row>
    <row r="9" spans="2:26" ht="18" customHeight="1">
      <c r="B9" s="99"/>
      <c r="C9" s="69" t="str">
        <f>IF(C8="","",VLOOKUP(C8,LISTAS!$F$5:$G$204,2,0))</f>
        <v>ARBOS SCS</v>
      </c>
      <c r="D9" s="152"/>
      <c r="E9" s="100"/>
      <c r="F9" s="100"/>
      <c r="G9" s="101"/>
      <c r="H9" s="100"/>
      <c r="I9" s="100"/>
      <c r="J9" s="100"/>
      <c r="K9" s="101"/>
      <c r="L9" s="100"/>
      <c r="M9" s="102"/>
      <c r="N9" s="102"/>
      <c r="O9" s="103"/>
      <c r="P9" s="104"/>
      <c r="S9" s="105">
        <f>IF(U9&lt;&gt;"",1+COUNTIF(S8,"1"),"")</f>
        <v>2</v>
      </c>
      <c r="T9" s="106" t="str">
        <f t="shared" si="0"/>
        <v>LUGAR</v>
      </c>
      <c r="U9" s="107" t="str">
        <f>IF(P35&lt;&gt;"",IF(P37&lt;&gt;"",IF(P35=P37,"",IF(P35&lt;P37,O35,O37)),""),"")</f>
        <v>GABRIELA, ISADORA, ALICE, ISABELA</v>
      </c>
      <c r="V9" s="107" t="str">
        <f>IF(U9="","",VLOOKUP(U9,LISTAS!$F$5:$G$204,2,0))</f>
        <v>ARBOS SCS</v>
      </c>
      <c r="W9" s="108">
        <f t="shared" si="1"/>
        <v>340</v>
      </c>
      <c r="X9" s="108">
        <f t="shared" si="2"/>
        <v>340</v>
      </c>
    </row>
    <row r="10" spans="2:26" ht="18" customHeight="1">
      <c r="B10" s="109">
        <v>16</v>
      </c>
      <c r="C10" s="57"/>
      <c r="D10" s="151">
        <v>0</v>
      </c>
      <c r="E10" s="110">
        <f>IF(D10&lt;&gt;"",D10,"")</f>
        <v>0</v>
      </c>
      <c r="F10" s="100" t="str">
        <f>IF(D10&lt;&gt;"",IF(C10="","",C10),"")</f>
        <v/>
      </c>
      <c r="G10" s="101" t="str">
        <f>VLOOKUP(G8,E8:F10,2,0)</f>
        <v/>
      </c>
      <c r="H10" s="100"/>
      <c r="I10" s="100"/>
      <c r="J10" s="100"/>
      <c r="K10" s="101"/>
      <c r="L10" s="100"/>
      <c r="M10" s="102"/>
      <c r="N10" s="102"/>
      <c r="O10" s="103"/>
      <c r="P10" s="104"/>
      <c r="S10" s="105" t="str">
        <f>IF(U10&lt;&gt;"",1+COUNTIF(S8:S9,"1")+COUNTIF(S8:S9,"2"),"")</f>
        <v/>
      </c>
      <c r="T10" s="106" t="str">
        <f t="shared" si="0"/>
        <v/>
      </c>
      <c r="U10" s="111" t="str">
        <f>IF(U8&lt;&gt;"",IF(K20=U8,K22,IF(K22=U8,K20,IF(K51=U8,K53,IF(K53=U8,K51)))),"")</f>
        <v/>
      </c>
      <c r="V10" s="107" t="str">
        <f>IF(U10="","",VLOOKUP(U10,LISTAS!$F$5:$G$204,2,0))</f>
        <v/>
      </c>
      <c r="W10" s="108" t="str">
        <f t="shared" si="1"/>
        <v/>
      </c>
      <c r="X10" s="108" t="str">
        <f t="shared" si="2"/>
        <v/>
      </c>
    </row>
    <row r="11" spans="2:26" ht="18" customHeight="1">
      <c r="B11" s="109"/>
      <c r="C11" s="69" t="str">
        <f>IF(C10="","",VLOOKUP(C10,LISTAS!$F$5:$G$204,2,0))</f>
        <v/>
      </c>
      <c r="D11" s="156"/>
      <c r="E11" s="112"/>
      <c r="F11" s="113"/>
      <c r="G11" s="94"/>
      <c r="H11" s="112"/>
      <c r="I11" s="100"/>
      <c r="J11" s="100"/>
      <c r="K11" s="101"/>
      <c r="L11" s="100"/>
      <c r="M11" s="114"/>
      <c r="N11" s="114"/>
      <c r="O11" s="115"/>
      <c r="P11" s="104"/>
      <c r="S11" s="105">
        <f>IF(U11&lt;&gt;"",1+COUNTIF(S8:S10,"1")+COUNTIF(S8:S10,"2")+COUNTIF(S8:S10,"3"),"")</f>
        <v>3</v>
      </c>
      <c r="T11" s="106" t="str">
        <f t="shared" si="0"/>
        <v>LUGAR</v>
      </c>
      <c r="U11" s="111" t="str">
        <f>IF(U9&lt;&gt;"",IF(K20=U9,K22,IF(K22=U9,K20,IF(K51=U9,K53,IF(K53=U9,K51)))),"")</f>
        <v>MARCELA, LAURA, SOPHIA, MARIA</v>
      </c>
      <c r="V11" s="107" t="str">
        <f>IF(U11="","",VLOOKUP(U11,LISTAS!$F$5:$G$204,2,0))</f>
        <v>STAGIUM - DIAD</v>
      </c>
      <c r="W11" s="108">
        <f t="shared" si="1"/>
        <v>300</v>
      </c>
      <c r="X11" s="108">
        <f t="shared" si="2"/>
        <v>300</v>
      </c>
    </row>
    <row r="12" spans="2:26" ht="18" customHeight="1">
      <c r="B12" s="109"/>
      <c r="C12" s="94"/>
      <c r="D12" s="112"/>
      <c r="E12" s="112"/>
      <c r="F12" s="116"/>
      <c r="G12" s="57" t="str">
        <f>IF(D8&lt;&gt;"",IF(D10&lt;&gt;"",IF(D8=D10,"",IF(D8&gt;D10,C8,C10)),""),"")</f>
        <v>GABRIELA, ISADORA, ALICE, ISABELA</v>
      </c>
      <c r="H12" s="151">
        <v>1</v>
      </c>
      <c r="I12" s="100">
        <f>IF(H12&lt;&gt;"",H12,"")</f>
        <v>1</v>
      </c>
      <c r="J12" s="100" t="str">
        <f>IF(H12&lt;&gt;"",IF(G12="","",G12),"")</f>
        <v>GABRIELA, ISADORA, ALICE, ISABELA</v>
      </c>
      <c r="K12" s="101">
        <f>IF(I12&lt;&gt;"",IF(I14&lt;&gt;"",SMALL(I12:J14,1),""),"")</f>
        <v>0</v>
      </c>
      <c r="L12" s="100"/>
      <c r="M12" s="112"/>
      <c r="N12" s="112"/>
      <c r="O12" s="94"/>
      <c r="P12" s="117"/>
      <c r="S12" s="105" t="str">
        <f>IF(U12&lt;&gt;"",1+COUNTIF(S8:S11,"1")+COUNTIF(S8:S11,"2")+COUNTIF(S8:S11,"3")+COUNTIF(S8:S11,"4"),"")</f>
        <v/>
      </c>
      <c r="T12" s="106" t="str">
        <f t="shared" si="0"/>
        <v/>
      </c>
      <c r="U12" s="111" t="str">
        <f>IF(U8&lt;&gt;"",IF(G12=U8,G14,IF(G14=U8,G12,IF(G27=U8,G29,IF(G29=U8,G27,IF(G43=U8,G45,IF(G45=U8,G43,IF(G59=U8,G61,IF(G61=U8,G59)))))))),"")</f>
        <v/>
      </c>
      <c r="V12" s="107" t="str">
        <f>IF(U12="","",VLOOKUP(U12,LISTAS!$F$5:$G$204,2,0))</f>
        <v/>
      </c>
      <c r="W12" s="108" t="str">
        <f t="shared" si="1"/>
        <v/>
      </c>
      <c r="X12" s="108" t="str">
        <f t="shared" si="2"/>
        <v/>
      </c>
    </row>
    <row r="13" spans="2:26" ht="18" customHeight="1">
      <c r="B13" s="109"/>
      <c r="C13" s="94"/>
      <c r="D13" s="112"/>
      <c r="E13" s="112"/>
      <c r="F13" s="116"/>
      <c r="G13" s="69" t="str">
        <f>IF(G12="","",VLOOKUP(G12,LISTAS!$F$5:$G$204,2,0))</f>
        <v>ARBOS SCS</v>
      </c>
      <c r="H13" s="152"/>
      <c r="I13" s="100"/>
      <c r="J13" s="100"/>
      <c r="K13" s="101"/>
      <c r="L13" s="100"/>
      <c r="M13" s="112"/>
      <c r="N13" s="112"/>
      <c r="O13" s="94"/>
      <c r="P13" s="117"/>
      <c r="S13" s="105" t="str">
        <f>IF(U13&lt;&gt;"",1+COUNTIF(S8:S12,"1")+COUNTIF(S8:S12,"2")+COUNTIF(S8:S12,"3")+COUNTIF(S8:S12,"4")+COUNTIF(S8:S12,"5"),"")</f>
        <v/>
      </c>
      <c r="T13" s="106" t="str">
        <f t="shared" si="0"/>
        <v/>
      </c>
      <c r="U13" s="111" t="str">
        <f>IF(U9&lt;&gt;"",IF(G12=U9,G14,IF(G14=U9,G12,IF(G27=U9,G29,IF(G29=U9,G27,IF(G43=U9,G45,IF(G45=U9,G43,IF(G59=U9,G61,IF(G61=U9,G59)))))))),"")</f>
        <v/>
      </c>
      <c r="V13" s="107" t="str">
        <f>IF(U13="","",VLOOKUP(U13,LISTAS!$F$5:$G$204,2,0))</f>
        <v/>
      </c>
      <c r="W13" s="108" t="str">
        <f t="shared" si="1"/>
        <v/>
      </c>
      <c r="X13" s="108" t="str">
        <f t="shared" si="2"/>
        <v/>
      </c>
    </row>
    <row r="14" spans="2:26" ht="18" customHeight="1">
      <c r="B14" s="109"/>
      <c r="C14" s="94"/>
      <c r="D14" s="112"/>
      <c r="E14" s="118"/>
      <c r="F14" s="119"/>
      <c r="G14" s="57" t="str">
        <f>IF(D16&lt;&gt;"",IF(D18&lt;&gt;"",IF(D16=D18,"",IF(D16&gt;D18,C16,C18)),""),"")</f>
        <v/>
      </c>
      <c r="H14" s="151">
        <v>0</v>
      </c>
      <c r="I14" s="110">
        <f>IF(H14&lt;&gt;"",H14,"")</f>
        <v>0</v>
      </c>
      <c r="J14" s="100" t="str">
        <f>IF(H14&lt;&gt;"",IF(G14="","",G14),"")</f>
        <v/>
      </c>
      <c r="K14" s="101" t="str">
        <f>VLOOKUP(K12,I12:J14,2,0)</f>
        <v/>
      </c>
      <c r="L14" s="100"/>
      <c r="M14" s="112"/>
      <c r="N14" s="112"/>
      <c r="O14" s="94"/>
      <c r="P14" s="117"/>
      <c r="S14" s="105" t="str">
        <f>IF(U14&lt;&gt;"",1+COUNTIF(S8:S13,"1")+COUNTIF(S8:S13,"2")+COUNTIF(S8:S13,"3")+COUNTIF(S8:S13,"4")+COUNTIF(S8:S13,"5")+COUNTIF(S8:S13,"6"),"")</f>
        <v/>
      </c>
      <c r="T14" s="106" t="str">
        <f t="shared" si="0"/>
        <v/>
      </c>
      <c r="U14" s="111" t="str">
        <f>IF(U10&lt;&gt;"",IF(G12=U10,G14,IF(G14=U10,G12,IF(G27=U10,G29,IF(G29=U10,G27,IF(G43=U10,G45,IF(G45=U10,G43,IF(G59=U10,G61,IF(G61=U10,G59)))))))),"")</f>
        <v/>
      </c>
      <c r="V14" s="107" t="str">
        <f>IF(U14="","",VLOOKUP(U14,LISTAS!$F$5:$G$204,2,0))</f>
        <v/>
      </c>
      <c r="W14" s="108" t="str">
        <f t="shared" si="1"/>
        <v/>
      </c>
      <c r="X14" s="108" t="str">
        <f t="shared" si="2"/>
        <v/>
      </c>
    </row>
    <row r="15" spans="2:26" ht="18" customHeight="1">
      <c r="B15" s="109"/>
      <c r="C15" s="94"/>
      <c r="D15" s="112"/>
      <c r="E15" s="118"/>
      <c r="F15" s="112"/>
      <c r="G15" s="69" t="str">
        <f>IF(G14="","",VLOOKUP(G14,LISTAS!$F$5:$G$204,2,0))</f>
        <v/>
      </c>
      <c r="H15" s="152"/>
      <c r="I15" s="120"/>
      <c r="J15" s="100"/>
      <c r="K15" s="101"/>
      <c r="L15" s="100"/>
      <c r="M15" s="112"/>
      <c r="N15" s="112"/>
      <c r="O15" s="94"/>
      <c r="P15" s="117"/>
      <c r="S15" s="105" t="str">
        <f>IF(U15&lt;&gt;"",1+COUNTIF(S8:S14,"1")+COUNTIF(S8:S14,"2")+COUNTIF(S8:S14,"3")+COUNTIF(S8:S14,"4")+COUNTIF(S8:S14,"5")+COUNTIF(S8:S14,"6")+COUNTIF(S8:S14,"7"),"")</f>
        <v/>
      </c>
      <c r="T15" s="106" t="str">
        <f t="shared" si="0"/>
        <v/>
      </c>
      <c r="U15" s="111" t="str">
        <f>IF(U11&lt;&gt;"",IF(G12=U11,G14,IF(G14=U11,G12,IF(G27=U11,G29,IF(G29=U11,G27,IF(G43=U11,G45,IF(G45=U11,G43,IF(G59=U11,G61,IF(G61=U11,G59)))))))),"")</f>
        <v/>
      </c>
      <c r="V15" s="107" t="str">
        <f>IF(U15="","",VLOOKUP(U15,LISTAS!$F$5:$G$204,2,0))</f>
        <v/>
      </c>
      <c r="W15" s="108" t="str">
        <f t="shared" si="1"/>
        <v/>
      </c>
      <c r="X15" s="108" t="str">
        <f t="shared" si="2"/>
        <v/>
      </c>
    </row>
    <row r="16" spans="2:26" ht="18" customHeight="1">
      <c r="B16" s="109">
        <v>7</v>
      </c>
      <c r="C16" s="57"/>
      <c r="D16" s="151">
        <v>0</v>
      </c>
      <c r="E16" s="121">
        <f>IF(D16&lt;&gt;"",D16,"")</f>
        <v>0</v>
      </c>
      <c r="F16" s="100" t="str">
        <f>IF(D16&lt;&gt;"",IF(C16="","",C16),"")</f>
        <v/>
      </c>
      <c r="G16" s="101">
        <f>IF(E16&lt;&gt;"",IF(E18&lt;&gt;"",SMALL(E16:F18,1),""),"")</f>
        <v>0</v>
      </c>
      <c r="H16" s="112"/>
      <c r="I16" s="118"/>
      <c r="J16" s="112"/>
      <c r="K16" s="94"/>
      <c r="L16" s="112"/>
      <c r="M16" s="112"/>
      <c r="N16" s="112"/>
      <c r="O16" s="94"/>
      <c r="P16" s="117"/>
      <c r="S16" s="105" t="str">
        <f>IF(U16&lt;&gt;"",1+COUNTIF(S8:S15,"1")+COUNTIF(S8:S15,"2")+COUNTIF(S8:S15,"3")+COUNTIF(S8:S15,"4")+COUNTIF(S8:S15,"5")+COUNTIF(S8:S15,"6")+COUNTIF(S8:S15,"7")+COUNTIF(S8:S15,"8"),"")</f>
        <v/>
      </c>
      <c r="T16" s="106" t="str">
        <f t="shared" si="0"/>
        <v/>
      </c>
      <c r="U16" s="111" t="str">
        <f>IF(U8&lt;&gt;"",IF(C8=U8,G10,IF(C10=U8,G10,IF(C16=U8,G18,IF(C18=U8,G18,IF(C23=U8,G25,IF(C25=U8,G25,IF(C31=U8,G33,IF(C33=U8,G33,IF(C39=U8,G41,IF(C41=U8,G41,IF(C47=U8,G49,IF(C49=U8,G49,IF(C55=U8,G57,IF(C57=U8,G57,IF(C63=U8,G65,IF(C65=U8,G65)))))))))))))))),"")</f>
        <v/>
      </c>
      <c r="V16" s="107" t="str">
        <f>IF(U16="","",VLOOKUP(U16,LISTAS!$F$5:$G$204,2,0))</f>
        <v/>
      </c>
      <c r="W16" s="108" t="str">
        <f t="shared" si="1"/>
        <v/>
      </c>
      <c r="X16" s="108" t="str">
        <f t="shared" si="2"/>
        <v/>
      </c>
    </row>
    <row r="17" spans="2:24" ht="18" customHeight="1">
      <c r="B17" s="109"/>
      <c r="C17" s="69" t="str">
        <f>IF(C16="","",VLOOKUP(C16,LISTAS!$F$5:$G$204,2,0))</f>
        <v/>
      </c>
      <c r="D17" s="152"/>
      <c r="E17" s="122"/>
      <c r="F17" s="100"/>
      <c r="G17" s="101"/>
      <c r="H17" s="112"/>
      <c r="I17" s="118"/>
      <c r="J17" s="112"/>
      <c r="K17" s="94"/>
      <c r="L17" s="112"/>
      <c r="M17" s="112"/>
      <c r="N17" s="112"/>
      <c r="O17" s="94"/>
      <c r="P17" s="117"/>
      <c r="S17" s="105" t="str">
        <f>IF(U17&lt;&gt;"",1+COUNTIF(S8:S16,"1")+COUNTIF(S8:S16,"2")+COUNTIF(S8:S16,"3")+COUNTIF(S8:S16,"4")+COUNTIF(S8:S16,"5")+COUNTIF(S8:S16,"6")+COUNTIF(S8:S16,"7")+COUNTIF(S8:S16,"8")+COUNTIF(S8:S16,"9"),"")</f>
        <v/>
      </c>
      <c r="T17" s="106" t="str">
        <f t="shared" si="0"/>
        <v/>
      </c>
      <c r="U17" s="111" t="str">
        <f>IF(U9&lt;&gt;"",IF(C8=U9,G10,IF(C10=U9,G10,IF(C16=U9,G18,IF(C18=U9,G18,IF(C23=U9,G25,IF(C25=U9,G25,IF(C31=U9,G33,IF(C33=U9,G33,IF(C39=U9,G41,IF(C41=U9,G41,IF(C47=U9,G49,IF(C49=U9,G49,IF(C55=U9,G57,IF(C57=U9,G57,IF(C63=U9,G65,IF(C65=U9,G65)))))))))))))))),"")</f>
        <v/>
      </c>
      <c r="V17" s="107" t="str">
        <f>IF(U17="","",VLOOKUP(U17,LISTAS!$F$5:$G$204,2,0))</f>
        <v/>
      </c>
      <c r="W17" s="108" t="str">
        <f t="shared" si="1"/>
        <v/>
      </c>
      <c r="X17" s="108" t="str">
        <f t="shared" si="2"/>
        <v/>
      </c>
    </row>
    <row r="18" spans="2:24" ht="18" customHeight="1">
      <c r="B18" s="109">
        <v>9</v>
      </c>
      <c r="C18" s="57"/>
      <c r="D18" s="151">
        <v>0</v>
      </c>
      <c r="E18" s="122">
        <f>IF(D18&lt;&gt;"",D18,"")</f>
        <v>0</v>
      </c>
      <c r="F18" s="100" t="str">
        <f>IF(D18&lt;&gt;"",IF(C18="","",C18),"")</f>
        <v/>
      </c>
      <c r="G18" s="101" t="str">
        <f>VLOOKUP(G16,E16:F18,2,0)</f>
        <v/>
      </c>
      <c r="H18" s="112"/>
      <c r="I18" s="118"/>
      <c r="J18" s="112"/>
      <c r="K18" s="94"/>
      <c r="L18" s="112"/>
      <c r="M18" s="112"/>
      <c r="N18" s="112"/>
      <c r="O18" s="94"/>
      <c r="P18" s="117"/>
      <c r="S18" s="105" t="str">
        <f>IF(U18&lt;&gt;"",1+COUNTIF(S8:S17,"1")+COUNTIF(S8:S17,"2")+COUNTIF(S8:S17,"3")+COUNTIF(S8:S17,"4")+COUNTIF(S8:S17,"5")+COUNTIF(S8:S17,"6")+COUNTIF(S8:S17,"7")+COUNTIF(S8:S17,"8")+COUNTIF(S8:S17,"9")+COUNTIF(S8:S17,"10"),"")</f>
        <v/>
      </c>
      <c r="T18" s="106" t="str">
        <f t="shared" si="0"/>
        <v/>
      </c>
      <c r="U18" s="111" t="str">
        <f>IF(U10&lt;&gt;"",IF(C8=U10,G10,IF(C10=U10,G10,IF(C16=U10,G18,IF(C18=U10,G18,IF(C23=U10,G25,IF(C25=U10,G25,IF(C31=U10,G33,IF(C33=U10,G33,IF(C39=U10,G41,IF(C41=U10,G41,IF(C47=U10,G49,IF(C49=U10,G49,IF(C55=U10,G57,IF(C57=U10,G57,IF(C63=U10,G65,IF(C65=U10,G65)))))))))))))))),"")</f>
        <v/>
      </c>
      <c r="V18" s="107" t="str">
        <f>IF(U18="","",VLOOKUP(U18,LISTAS!$F$5:$G$204,2,0))</f>
        <v/>
      </c>
      <c r="W18" s="108" t="str">
        <f t="shared" si="1"/>
        <v/>
      </c>
      <c r="X18" s="108" t="str">
        <f t="shared" si="2"/>
        <v/>
      </c>
    </row>
    <row r="19" spans="2:24" ht="18" customHeight="1">
      <c r="B19" s="109"/>
      <c r="C19" s="69" t="str">
        <f>IF(C18="","",VLOOKUP(C18,LISTAS!$F$5:$G$204,2,0))</f>
        <v/>
      </c>
      <c r="D19" s="152"/>
      <c r="E19" s="100"/>
      <c r="F19" s="100"/>
      <c r="G19" s="101"/>
      <c r="H19" s="112"/>
      <c r="I19" s="118"/>
      <c r="J19" s="112"/>
      <c r="K19" s="94"/>
      <c r="L19" s="112"/>
      <c r="M19" s="112"/>
      <c r="N19" s="112"/>
      <c r="O19" s="94"/>
      <c r="P19" s="117"/>
      <c r="S19" s="105" t="str">
        <f>IF(U19&lt;&gt;"",1+COUNTIF(S8:S18,"1")+COUNTIF(S8:S18,"2")+COUNTIF(S8:S18,"3")+COUNTIF(S8:S18,"4")+COUNTIF(S8:S18,"5")+COUNTIF(S8:S18,"6")+COUNTIF(S8:S18,"7")+COUNTIF(S8:S18,"8")+COUNTIF(S8:S18,"9")+COUNTIF(S8:S18,"10")+COUNTIF(S8:S18,"11"),"")</f>
        <v/>
      </c>
      <c r="T19" s="106" t="str">
        <f t="shared" si="0"/>
        <v/>
      </c>
      <c r="U19" s="111" t="str">
        <f>IF(U11&lt;&gt;"",IF(C8=U11,G10,IF(C10=U11,G10,IF(C16=U11,G18,IF(C18=U11,G18,IF(C23=U11,G25,IF(C25=U11,G25,IF(C31=U11,G33,IF(C33=U11,G33,IF(C39=U11,G41,IF(C41=U11,G41,IF(C47=U11,G49,IF(C49=U11,G49,IF(C55=U11,G57,IF(C57=U11,G57,IF(C63=U11,G65,IF(C65=U11,G65)))))))))))))))),"")</f>
        <v/>
      </c>
      <c r="V19" s="107" t="str">
        <f>IF(U19="","",VLOOKUP(U19,LISTAS!$F$5:$G$204,2,0))</f>
        <v/>
      </c>
      <c r="W19" s="108" t="str">
        <f t="shared" si="1"/>
        <v/>
      </c>
      <c r="X19" s="108" t="str">
        <f t="shared" si="2"/>
        <v/>
      </c>
    </row>
    <row r="20" spans="2:24" ht="18" customHeight="1">
      <c r="B20" s="109"/>
      <c r="C20" s="94"/>
      <c r="D20" s="112"/>
      <c r="E20" s="112"/>
      <c r="F20" s="112"/>
      <c r="G20" s="94"/>
      <c r="H20" s="112"/>
      <c r="I20" s="118"/>
      <c r="J20" s="112"/>
      <c r="K20" s="57" t="str">
        <f>IF(H12&lt;&gt;"",IF(H14&lt;&gt;"",IF(H12=H14,"",IF(H12&gt;H14,G12,G14)),""),"")</f>
        <v>GABRIELA, ISADORA, ALICE, ISABELA</v>
      </c>
      <c r="L20" s="151">
        <v>1</v>
      </c>
      <c r="M20" s="100">
        <f>IF(L20&lt;&gt;"",L20,"")</f>
        <v>1</v>
      </c>
      <c r="N20" s="100" t="str">
        <f>IF(L20&lt;&gt;"",IF(K20="","",K20),"")</f>
        <v>GABRIELA, ISADORA, ALICE, ISABELA</v>
      </c>
      <c r="O20" s="101">
        <f>IF(M20&lt;&gt;"",IF(M22&lt;&gt;"",SMALL(M20:N22,1),""),"")</f>
        <v>0</v>
      </c>
      <c r="P20" s="123"/>
      <c r="S20" s="105" t="str">
        <f>IF(U20&lt;&gt;"",1+COUNTIF(S8:S19,"1")+COUNTIF(S8:S19,"2")+COUNTIF(S8:S19,"3")+COUNTIF(S8:S19,"4")+COUNTIF(S8:S19,"5")+COUNTIF(S8:S19,"6")+COUNTIF(S8:S19,"7")+COUNTIF(S8:S19,"8")+COUNTIF(S8:S19,"9")+COUNTIF(S8:S19,"10")+COUNTIF(S8:S19,"11")+COUNTIF(S8:S19,"12"),"")</f>
        <v/>
      </c>
      <c r="T20" s="106" t="str">
        <f t="shared" si="0"/>
        <v/>
      </c>
      <c r="U20" s="111" t="str">
        <f>IF(U12&lt;&gt;"",IF(C8=U12,G10,IF(C10=U12,G10,IF(C16=U12,G18,IF(C18=U12,G18,IF(C23=U12,G25,IF(C25=U12,G25,IF(C31=U12,G33,IF(C33=U12,G33,IF(C39=U12,G41,IF(C41=U12,G41,IF(C47=U12,G49,IF(C49=U12,G49,IF(C55=U12,G57,IF(C57=U12,G57,IF(C63=U12,G65,IF(C65=U12,G65)))))))))))))))),"")</f>
        <v/>
      </c>
      <c r="V20" s="107" t="str">
        <f>IF(U20="","",VLOOKUP(U20,LISTAS!$F$5:$G$204,2,0))</f>
        <v/>
      </c>
      <c r="W20" s="108" t="str">
        <f t="shared" si="1"/>
        <v/>
      </c>
      <c r="X20" s="108" t="str">
        <f t="shared" si="2"/>
        <v/>
      </c>
    </row>
    <row r="21" spans="2:24" ht="18" customHeight="1">
      <c r="B21" s="109"/>
      <c r="C21" s="94"/>
      <c r="D21" s="112"/>
      <c r="E21" s="112"/>
      <c r="F21" s="112"/>
      <c r="G21" s="94"/>
      <c r="H21" s="112"/>
      <c r="I21" s="118"/>
      <c r="J21" s="112"/>
      <c r="K21" s="69" t="str">
        <f>IF(K20="","",VLOOKUP(K20,LISTAS!$F$5:$G$204,2,0))</f>
        <v>ARBOS SCS</v>
      </c>
      <c r="L21" s="152"/>
      <c r="M21" s="100"/>
      <c r="N21" s="100"/>
      <c r="O21" s="101"/>
      <c r="P21" s="123"/>
      <c r="S21" s="105" t="str">
        <f>IF(U21&lt;&gt;"",1+COUNTIF(S8:S20,"1")+COUNTIF(S8:S20,"2")+COUNTIF(S8:S20,"3")+COUNTIF(S8:S20,"4")+COUNTIF(S8:S20,"5")+COUNTIF(S8:S20,"6")+COUNTIF(S8:S20,"7")+COUNTIF(S8:S20,"8")+COUNTIF(S8:S20,"9")+COUNTIF(S8:S20,"10")+COUNTIF(S8:S20,"11")+COUNTIF(S8:S20,"12")+COUNTIF(S8:S20,"13"),"")</f>
        <v/>
      </c>
      <c r="T21" s="106" t="str">
        <f t="shared" si="0"/>
        <v/>
      </c>
      <c r="U21" s="111" t="str">
        <f>IF(U13&lt;&gt;"",IF(C8=U13,G10,IF(C10=U13,G10,IF(C16=U13,G18,IF(C18=U13,G18,IF(C23=U13,G25,IF(C25=U13,G25,IF(C31=U13,G33,IF(C33=U13,G33,IF(C39=U13,G41,IF(C41=U13,G41,IF(C47=U13,G49,IF(C49=U13,G49,IF(C55=U13,G57,IF(C57=U13,G57,IF(C63=U13,G65,IF(C65=U13,G65)))))))))))))))),"")</f>
        <v/>
      </c>
      <c r="V21" s="107" t="str">
        <f>IF(U21="","",VLOOKUP(U21,LISTAS!$F$5:$G$204,2,0))</f>
        <v/>
      </c>
      <c r="W21" s="108" t="str">
        <f t="shared" si="1"/>
        <v/>
      </c>
      <c r="X21" s="108" t="str">
        <f t="shared" si="2"/>
        <v/>
      </c>
    </row>
    <row r="22" spans="2:24" ht="18" customHeight="1">
      <c r="B22" s="109"/>
      <c r="C22" s="94"/>
      <c r="D22" s="112"/>
      <c r="E22" s="112"/>
      <c r="F22" s="112"/>
      <c r="G22" s="94"/>
      <c r="H22" s="112"/>
      <c r="I22" s="118"/>
      <c r="J22" s="119"/>
      <c r="K22" s="57" t="str">
        <f>IF(H27&lt;&gt;"",IF(H29&lt;&gt;"",IF(H27=H29,"",IF(H27&gt;H29,G27,G29)),""),"")</f>
        <v>MARCELA, LAURA, SOPHIA, MARIA</v>
      </c>
      <c r="L22" s="151">
        <v>0</v>
      </c>
      <c r="M22" s="110">
        <f>IF(L22&lt;&gt;"",L22,"")</f>
        <v>0</v>
      </c>
      <c r="N22" s="100" t="str">
        <f>IF(L22&lt;&gt;"",IF(K22="","",K22),"")</f>
        <v>MARCELA, LAURA, SOPHIA, MARIA</v>
      </c>
      <c r="O22" s="101" t="str">
        <f>VLOOKUP(O20,M20:N22,2,0)</f>
        <v>MARCELA, LAURA, SOPHIA, MARIA</v>
      </c>
      <c r="P22" s="123"/>
      <c r="S22" s="105" t="str">
        <f>IF(U22&lt;&gt;"",1+COUNTIF(S8:S21,"1")+COUNTIF(S8:S21,"2")+COUNTIF(S8:S21,"3")+COUNTIF(S8:S21,"4")+COUNTIF(S8:S21,"5")+COUNTIF(S8:S21,"6")+COUNTIF(S8:S21,"7")+COUNTIF(S8:S21,"8")+COUNTIF(S8:S21,"9")+COUNTIF(S8:S21,"10")+COUNTIF(S8:S21,"11")+COUNTIF(S8:S21,"12")+COUNTIF(S8:S21,"13")+COUNTIF(S8:S21,"14"),"")</f>
        <v/>
      </c>
      <c r="T22" s="106" t="str">
        <f t="shared" si="0"/>
        <v/>
      </c>
      <c r="U22" s="111" t="str">
        <f>IF(U14&lt;&gt;"",IF(C8=U14,G10,IF(C10=U14,G10,IF(C16=U14,G18,IF(C18=U14,G18,IF(C23=U14,G25,IF(C25=U14,G25,IF(C31=U14,G33,IF(C33=U14,G33,IF(C39=U14,G41,IF(C41=U14,G41,IF(C47=U14,G49,IF(C49=U14,G49,IF(C55=U14,G57,IF(C57=U14,G57,IF(C63=U14,G65,IF(C65=U14,G65)))))))))))))))),"")</f>
        <v/>
      </c>
      <c r="V22" s="107" t="str">
        <f>IF(U22="","",VLOOKUP(U22,LISTAS!$F$5:$G$204,2,0))</f>
        <v/>
      </c>
      <c r="W22" s="108" t="str">
        <f t="shared" si="1"/>
        <v/>
      </c>
      <c r="X22" s="108" t="str">
        <f t="shared" si="2"/>
        <v/>
      </c>
    </row>
    <row r="23" spans="2:24" ht="18" customHeight="1">
      <c r="B23" s="109">
        <v>6</v>
      </c>
      <c r="C23" s="57" t="s">
        <v>53</v>
      </c>
      <c r="D23" s="151">
        <v>1</v>
      </c>
      <c r="E23" s="100">
        <f>IF(D23&lt;&gt;"",D23,"")</f>
        <v>1</v>
      </c>
      <c r="F23" s="100" t="str">
        <f>IF(D23&lt;&gt;"",IF(C23="","",C23),"")</f>
        <v>MARCELA, LAURA, SOPHIA, MARIA</v>
      </c>
      <c r="G23" s="101">
        <f>IF(E23&lt;&gt;"",IF(E25&lt;&gt;"",SMALL(E23:F25,1),""),"")</f>
        <v>0</v>
      </c>
      <c r="H23" s="112"/>
      <c r="I23" s="118"/>
      <c r="J23" s="112"/>
      <c r="K23" s="69" t="str">
        <f>IF(K22="","",VLOOKUP(K22,LISTAS!$F$5:$G$204,2,0))</f>
        <v>STAGIUM - DIAD</v>
      </c>
      <c r="L23" s="152"/>
      <c r="M23" s="120"/>
      <c r="N23" s="100"/>
      <c r="O23" s="101"/>
      <c r="P23" s="123"/>
      <c r="S23" s="105" t="str">
        <f>IF(U23&lt;&gt;"",1+COUNTIF(S8:S22,"1")+COUNTIF(S8:S22,"2")+COUNTIF(S8:S22,"3")+COUNTIF(S8:S22,"4")+COUNTIF(S8:S22,"5")+COUNTIF(S8:S22,"6")+COUNTIF(S8:S22,"7")+COUNTIF(S8:S22,"8")+COUNTIF(S8:S22,"9")+COUNTIF(S8:S22,"10")+COUNTIF(S8:S22,"11")+COUNTIF(S8:S22,"12")+COUNTIF(S8:S22,"13")+COUNTIF(S8:S22,"14")+COUNTIF(S8:S22,"15"),"")</f>
        <v/>
      </c>
      <c r="T23" s="106" t="str">
        <f t="shared" si="0"/>
        <v/>
      </c>
      <c r="U23" s="111" t="str">
        <f>IF(U15&lt;&gt;"",IF(C8=U15,G10,IF(C10=U15,G10,IF(C16=U15,G18,IF(C18=U15,G18,IF(C23=U15,G25,IF(C25=U15,G25,IF(C31=U15,G33,IF(C33=U15,G33,IF(C39=U15,G41,IF(C41=U15,G41,IF(C47=U15,G49,IF(C49=U15,G49,IF(C55=U15,G57,IF(C57=U15,G57,IF(C63=U15,G65,IF(C65=U15,G65)))))))))))))))),"")</f>
        <v/>
      </c>
      <c r="V23" s="107" t="str">
        <f>IF(U23="","",VLOOKUP(U23,LISTAS!$F$5:$G$204,2,0))</f>
        <v/>
      </c>
      <c r="W23" s="108" t="str">
        <f t="shared" si="1"/>
        <v/>
      </c>
      <c r="X23" s="108" t="str">
        <f t="shared" si="2"/>
        <v/>
      </c>
    </row>
    <row r="24" spans="2:24" ht="18" customHeight="1">
      <c r="B24" s="109"/>
      <c r="C24" s="69" t="str">
        <f>IF(C23="","",VLOOKUP(C23,LISTAS!$F$5:$G$204,2,0))</f>
        <v>STAGIUM - DIAD</v>
      </c>
      <c r="D24" s="152"/>
      <c r="E24" s="100"/>
      <c r="F24" s="100"/>
      <c r="G24" s="101"/>
      <c r="H24" s="112"/>
      <c r="I24" s="118"/>
      <c r="J24" s="112"/>
      <c r="K24" s="94"/>
      <c r="L24" s="112"/>
      <c r="M24" s="120"/>
      <c r="N24" s="100"/>
      <c r="O24" s="101"/>
      <c r="P24" s="123"/>
      <c r="S24" s="105"/>
      <c r="T24" s="106"/>
      <c r="U24" s="111"/>
      <c r="V24" s="107"/>
      <c r="W24" s="108"/>
      <c r="X24" s="108"/>
    </row>
    <row r="25" spans="2:24" ht="18" customHeight="1">
      <c r="B25" s="109">
        <v>11</v>
      </c>
      <c r="C25" s="57"/>
      <c r="D25" s="151">
        <v>0</v>
      </c>
      <c r="E25" s="110">
        <f>IF(D25&lt;&gt;"",D25,"")</f>
        <v>0</v>
      </c>
      <c r="F25" s="100" t="str">
        <f>IF(D25&lt;&gt;"",IF(C25="","",C25),"")</f>
        <v/>
      </c>
      <c r="G25" s="101" t="str">
        <f>VLOOKUP(G23,E23:F25,2,0)</f>
        <v/>
      </c>
      <c r="H25" s="112"/>
      <c r="I25" s="118"/>
      <c r="J25" s="112"/>
      <c r="K25" s="94"/>
      <c r="L25" s="112"/>
      <c r="M25" s="118"/>
      <c r="N25" s="112"/>
      <c r="O25" s="94"/>
      <c r="P25" s="117"/>
      <c r="S25" s="105"/>
      <c r="T25" s="106"/>
      <c r="U25" s="111"/>
      <c r="V25" s="107"/>
      <c r="W25" s="108"/>
      <c r="X25" s="108"/>
    </row>
    <row r="26" spans="2:24" ht="18" customHeight="1">
      <c r="B26" s="109"/>
      <c r="C26" s="69" t="str">
        <f>IF(C25="","",VLOOKUP(C25,LISTAS!$F$5:$G$204,2,0))</f>
        <v/>
      </c>
      <c r="D26" s="152"/>
      <c r="E26" s="112"/>
      <c r="F26" s="113"/>
      <c r="G26" s="94"/>
      <c r="H26" s="112"/>
      <c r="I26" s="118"/>
      <c r="J26" s="112"/>
      <c r="K26" s="94"/>
      <c r="L26" s="112"/>
      <c r="M26" s="118"/>
      <c r="N26" s="112"/>
      <c r="O26" s="94"/>
      <c r="P26" s="117"/>
      <c r="S26" s="105"/>
      <c r="T26" s="106"/>
      <c r="U26" s="111"/>
      <c r="V26" s="107"/>
      <c r="W26" s="108"/>
      <c r="X26" s="108"/>
    </row>
    <row r="27" spans="2:24" ht="18" customHeight="1">
      <c r="B27" s="109"/>
      <c r="C27" s="94"/>
      <c r="D27" s="112"/>
      <c r="E27" s="112"/>
      <c r="F27" s="116"/>
      <c r="G27" s="57" t="str">
        <f>IF(D23&lt;&gt;"",IF(D25&lt;&gt;"",IF(D23=D25,"",IF(D23&gt;D25,C23,C25)),""),"")</f>
        <v>MARCELA, LAURA, SOPHIA, MARIA</v>
      </c>
      <c r="H27" s="151">
        <v>1</v>
      </c>
      <c r="I27" s="121">
        <f>IF(H27&lt;&gt;"",H27,"")</f>
        <v>1</v>
      </c>
      <c r="J27" s="100" t="str">
        <f>IF(H27&lt;&gt;"",IF(G27="","",G27),"")</f>
        <v>MARCELA, LAURA, SOPHIA, MARIA</v>
      </c>
      <c r="K27" s="101">
        <f>IF(I27&lt;&gt;"",IF(I29&lt;&gt;"",SMALL(I27:J29,1),""),"")</f>
        <v>0</v>
      </c>
      <c r="L27" s="112"/>
      <c r="M27" s="118"/>
      <c r="N27" s="112"/>
      <c r="O27" s="94"/>
      <c r="P27" s="117"/>
      <c r="S27" s="105"/>
      <c r="T27" s="106"/>
      <c r="U27" s="111"/>
      <c r="V27" s="107"/>
      <c r="W27" s="108"/>
      <c r="X27" s="108"/>
    </row>
    <row r="28" spans="2:24" ht="18" customHeight="1">
      <c r="B28" s="109"/>
      <c r="C28" s="94"/>
      <c r="D28" s="112"/>
      <c r="E28" s="112"/>
      <c r="F28" s="116"/>
      <c r="G28" s="69" t="str">
        <f>IF(G27="","",VLOOKUP(G27,LISTAS!$F$5:$G$204,2,0))</f>
        <v>STAGIUM - DIAD</v>
      </c>
      <c r="H28" s="152"/>
      <c r="I28" s="122"/>
      <c r="J28" s="100"/>
      <c r="K28" s="101"/>
      <c r="L28" s="112"/>
      <c r="M28" s="118"/>
      <c r="N28" s="112"/>
      <c r="O28" s="94"/>
      <c r="P28" s="117"/>
      <c r="S28" s="105"/>
      <c r="T28" s="106"/>
      <c r="U28" s="111"/>
      <c r="V28" s="107"/>
      <c r="W28" s="108"/>
      <c r="X28" s="108"/>
    </row>
    <row r="29" spans="2:24" ht="18" customHeight="1">
      <c r="B29" s="109"/>
      <c r="C29" s="94"/>
      <c r="D29" s="112"/>
      <c r="E29" s="118"/>
      <c r="F29" s="119"/>
      <c r="G29" s="57" t="str">
        <f>IF(D31&lt;&gt;"",IF(D33&lt;&gt;"",IF(D31=D33,"",IF(D31&gt;D33,C31,C33)),""),"")</f>
        <v/>
      </c>
      <c r="H29" s="151">
        <v>0</v>
      </c>
      <c r="I29" s="122">
        <f>IF(H29&lt;&gt;"",H29,"")</f>
        <v>0</v>
      </c>
      <c r="J29" s="100" t="str">
        <f>IF(H29&lt;&gt;"",IF(G29="","",G29),"")</f>
        <v/>
      </c>
      <c r="K29" s="101" t="str">
        <f>VLOOKUP(K27,I27:J29,2,0)</f>
        <v/>
      </c>
      <c r="L29" s="112"/>
      <c r="M29" s="118"/>
      <c r="N29" s="112"/>
      <c r="O29" s="94"/>
      <c r="P29" s="117"/>
      <c r="S29" s="105"/>
      <c r="T29" s="106"/>
      <c r="U29" s="111"/>
      <c r="V29" s="107"/>
      <c r="W29" s="108"/>
      <c r="X29" s="108"/>
    </row>
    <row r="30" spans="2:24" ht="18" customHeight="1">
      <c r="B30" s="109"/>
      <c r="C30" s="94"/>
      <c r="D30" s="112"/>
      <c r="E30" s="118"/>
      <c r="F30" s="112"/>
      <c r="G30" s="69" t="str">
        <f>IF(G29="","",VLOOKUP(G29,LISTAS!$F$5:$G$204,2,0))</f>
        <v/>
      </c>
      <c r="H30" s="152"/>
      <c r="I30" s="100"/>
      <c r="J30" s="100"/>
      <c r="K30" s="101"/>
      <c r="L30" s="112"/>
      <c r="M30" s="118"/>
      <c r="N30" s="112"/>
      <c r="O30" s="94"/>
      <c r="P30" s="117"/>
      <c r="S30" s="105"/>
      <c r="T30" s="106"/>
      <c r="U30" s="111"/>
      <c r="V30" s="107"/>
      <c r="W30" s="108"/>
      <c r="X30" s="108"/>
    </row>
    <row r="31" spans="2:24" ht="18" customHeight="1">
      <c r="B31" s="109">
        <v>4</v>
      </c>
      <c r="C31" s="57"/>
      <c r="D31" s="151">
        <v>0</v>
      </c>
      <c r="E31" s="121">
        <f>IF(D31&lt;&gt;"",D31,"")</f>
        <v>0</v>
      </c>
      <c r="F31" s="100" t="str">
        <f>IF(D31&lt;&gt;"",IF(C31="","",C31),"")</f>
        <v/>
      </c>
      <c r="G31" s="101">
        <f>IF(E31&lt;&gt;"",IF(E33&lt;&gt;"",SMALL(E31:F33,1),""),"")</f>
        <v>0</v>
      </c>
      <c r="H31" s="112"/>
      <c r="I31" s="100"/>
      <c r="J31" s="100"/>
      <c r="K31" s="101"/>
      <c r="L31" s="112"/>
      <c r="M31" s="118"/>
      <c r="N31" s="112"/>
      <c r="O31" s="94"/>
      <c r="P31" s="117"/>
      <c r="R31" s="40"/>
      <c r="S31" s="105"/>
      <c r="T31" s="106"/>
      <c r="U31" s="111"/>
      <c r="V31" s="107"/>
      <c r="W31" s="108"/>
      <c r="X31" s="108"/>
    </row>
    <row r="32" spans="2:24" ht="18" customHeight="1">
      <c r="B32" s="109"/>
      <c r="C32" s="69" t="str">
        <f>IF(C31="","",VLOOKUP(C31,LISTAS!$F$5:$G$204,2,0))</f>
        <v/>
      </c>
      <c r="D32" s="152"/>
      <c r="E32" s="122"/>
      <c r="F32" s="100"/>
      <c r="G32" s="101"/>
      <c r="H32" s="112"/>
      <c r="I32" s="112"/>
      <c r="J32" s="112"/>
      <c r="K32" s="94"/>
      <c r="L32" s="112"/>
      <c r="M32" s="118"/>
      <c r="N32" s="112"/>
      <c r="O32" s="94"/>
      <c r="P32" s="117"/>
      <c r="R32" s="40"/>
      <c r="S32" s="105"/>
      <c r="T32" s="106"/>
      <c r="U32" s="111"/>
      <c r="V32" s="107"/>
      <c r="W32" s="108"/>
      <c r="X32" s="108"/>
    </row>
    <row r="33" spans="2:24" ht="18" customHeight="1">
      <c r="B33" s="109">
        <v>13</v>
      </c>
      <c r="C33" s="57"/>
      <c r="D33" s="151">
        <v>0</v>
      </c>
      <c r="E33" s="122">
        <f>IF(D33&lt;&gt;"",D33,"")</f>
        <v>0</v>
      </c>
      <c r="F33" s="100" t="str">
        <f>IF(D33&lt;&gt;"",IF(C33="","",C33),"")</f>
        <v/>
      </c>
      <c r="G33" s="101" t="str">
        <f>VLOOKUP(G31,E31:F33,2,0)</f>
        <v/>
      </c>
      <c r="H33" s="112"/>
      <c r="I33" s="112"/>
      <c r="J33" s="112"/>
      <c r="K33" s="94"/>
      <c r="L33" s="112"/>
      <c r="M33" s="118"/>
      <c r="N33" s="112"/>
      <c r="O33" s="94"/>
      <c r="P33" s="117"/>
      <c r="R33" s="40"/>
      <c r="S33" s="105"/>
      <c r="T33" s="106"/>
      <c r="U33" s="111"/>
      <c r="V33" s="107"/>
      <c r="W33" s="108"/>
      <c r="X33" s="108"/>
    </row>
    <row r="34" spans="2:24" ht="18" customHeight="1">
      <c r="B34" s="109"/>
      <c r="C34" s="69" t="str">
        <f>IF(C33="","",VLOOKUP(C33,LISTAS!$F$5:$G$204,2,0))</f>
        <v/>
      </c>
      <c r="D34" s="152"/>
      <c r="E34" s="100"/>
      <c r="F34" s="100"/>
      <c r="G34" s="101"/>
      <c r="H34" s="112"/>
      <c r="I34" s="112"/>
      <c r="J34" s="112"/>
      <c r="K34" s="94"/>
      <c r="L34" s="112"/>
      <c r="M34" s="118"/>
      <c r="N34" s="112"/>
      <c r="O34" s="94"/>
      <c r="P34" s="112"/>
      <c r="R34" s="40"/>
      <c r="S34" s="105"/>
      <c r="T34" s="106"/>
      <c r="U34" s="111"/>
      <c r="V34" s="107"/>
      <c r="W34" s="108"/>
      <c r="X34" s="108"/>
    </row>
    <row r="35" spans="2:24" ht="18" customHeight="1">
      <c r="B35" s="109"/>
      <c r="C35" s="94"/>
      <c r="D35" s="112"/>
      <c r="E35" s="100"/>
      <c r="F35" s="100"/>
      <c r="G35" s="101"/>
      <c r="H35" s="112"/>
      <c r="I35" s="112"/>
      <c r="J35" s="112"/>
      <c r="K35" s="94"/>
      <c r="L35" s="112"/>
      <c r="M35" s="118"/>
      <c r="N35" s="112"/>
      <c r="O35" s="57" t="str">
        <f>IF(L20&lt;&gt;"",IF(L22&lt;&gt;"",IF(L20=L22,"",IF(L20&gt;L22,K20,K22)),""),"")</f>
        <v>GABRIELA, ISADORA, ALICE, ISABELA</v>
      </c>
      <c r="P35" s="151">
        <v>0</v>
      </c>
      <c r="Q35" s="43"/>
      <c r="S35" s="105"/>
      <c r="T35" s="106"/>
      <c r="U35" s="107"/>
      <c r="V35" s="107" t="str">
        <f>IF(U35="","",VLOOKUP(U35,LISTAS!$F$5:$G$204,2,0))</f>
        <v/>
      </c>
      <c r="W35" s="108" t="str">
        <f t="shared" ref="W35:W37" si="3">IF(S35="","",IF(S35=1,400,IF(S35=2,340,IF(S35=3,300,IF(S35=4,280,IF(S35=5,270,IF(S35=6,260,IF(S35=7,250,IF(S35=8,240,IF(S35=9,200,IF(S35=10,200,IF(S35=11,200,IF(S35=12,200,IF(S35=13,200,IF(S35=14,200,IF(S35=15,200,IF(S35=16,200,IF(S35&gt;16,"",""))))))))))))))))))</f>
        <v/>
      </c>
      <c r="X35" s="108" t="str">
        <f t="shared" ref="X35:X37" si="4">IF(S35="","",IF($V$5="NÃO","",IF(S35=1,400,IF(S35=2,340,IF(S35=3,300,IF(S35=4,280,IF(S35=5,270,IF(S35=6,260,IF(S35=7,250,IF(S35=8,240,IF(S35=9,200,IF(S35=10,200,IF(S35=11,200,IF(S35=12,200,IF(S35=13,200,IF(S35=14,200,IF(S35=15,200,IF(S35=16,200,IF(S35&gt;16,"","")))))))))))))))))))</f>
        <v/>
      </c>
    </row>
    <row r="36" spans="2:24" ht="18" customHeight="1">
      <c r="B36" s="109"/>
      <c r="C36" s="94"/>
      <c r="D36" s="112"/>
      <c r="E36" s="100"/>
      <c r="F36" s="100"/>
      <c r="G36" s="101"/>
      <c r="H36" s="112"/>
      <c r="I36" s="112"/>
      <c r="J36" s="112"/>
      <c r="K36" s="94"/>
      <c r="L36" s="112"/>
      <c r="M36" s="118"/>
      <c r="N36" s="112"/>
      <c r="O36" s="69" t="str">
        <f>IF(O35="","",VLOOKUP(O35,LISTAS!$F$5:$G$204,2,0))</f>
        <v>ARBOS SCS</v>
      </c>
      <c r="P36" s="152"/>
      <c r="Q36" s="43"/>
      <c r="S36" s="105"/>
      <c r="T36" s="106"/>
      <c r="U36" s="107"/>
      <c r="V36" s="107"/>
      <c r="W36" s="108"/>
      <c r="X36" s="108"/>
    </row>
    <row r="37" spans="2:24" ht="18" customHeight="1">
      <c r="B37" s="109"/>
      <c r="C37" s="94"/>
      <c r="D37" s="112"/>
      <c r="E37" s="100"/>
      <c r="F37" s="100"/>
      <c r="G37" s="101"/>
      <c r="H37" s="112"/>
      <c r="I37" s="112"/>
      <c r="J37" s="112"/>
      <c r="K37" s="94"/>
      <c r="L37" s="112"/>
      <c r="M37" s="118"/>
      <c r="N37" s="119"/>
      <c r="O37" s="57" t="str">
        <f>IF(L51&lt;&gt;"",IF(L53&lt;&gt;"",IF(L51=L53,"",IF(L51&gt;L53,K51,K53)),""),"")</f>
        <v>SOFIA, LORENA, ALINE, LETICIA</v>
      </c>
      <c r="P37" s="151">
        <v>1</v>
      </c>
      <c r="Q37" s="43"/>
      <c r="S37" s="105"/>
      <c r="T37" s="106"/>
      <c r="U37" s="107"/>
      <c r="V37" s="107" t="str">
        <f>IF(U37="","",VLOOKUP(U37,LISTAS!$F$5:$G$204,2,0))</f>
        <v/>
      </c>
      <c r="W37" s="108" t="str">
        <f t="shared" si="3"/>
        <v/>
      </c>
      <c r="X37" s="108" t="str">
        <f t="shared" si="4"/>
        <v/>
      </c>
    </row>
    <row r="38" spans="2:24" ht="18" customHeight="1">
      <c r="B38" s="109"/>
      <c r="C38" s="94"/>
      <c r="D38" s="112"/>
      <c r="E38" s="100"/>
      <c r="F38" s="100"/>
      <c r="G38" s="101"/>
      <c r="H38" s="112"/>
      <c r="I38" s="112"/>
      <c r="J38" s="112"/>
      <c r="K38" s="94"/>
      <c r="L38" s="112"/>
      <c r="M38" s="118"/>
      <c r="N38" s="112"/>
      <c r="O38" s="69" t="str">
        <f>IF(O37="","",VLOOKUP(O37,LISTAS!$F$5:$G$204,2,0))</f>
        <v>SÃO JOSÉ - S.A</v>
      </c>
      <c r="P38" s="152"/>
      <c r="Q38" s="43"/>
      <c r="S38" s="105"/>
      <c r="T38" s="106"/>
      <c r="U38" s="107"/>
      <c r="V38" s="107"/>
      <c r="W38" s="108"/>
      <c r="X38" s="108"/>
    </row>
    <row r="39" spans="2:24" ht="18" customHeight="1">
      <c r="B39" s="109">
        <v>3</v>
      </c>
      <c r="C39" s="57"/>
      <c r="D39" s="151">
        <v>0</v>
      </c>
      <c r="E39" s="100">
        <f>IF(D39&lt;&gt;"",D39,"")</f>
        <v>0</v>
      </c>
      <c r="F39" s="100" t="str">
        <f>IF(D39&lt;&gt;"",IF(C39="","",C39),"")</f>
        <v/>
      </c>
      <c r="G39" s="101">
        <f>IF(E39&lt;&gt;"",IF(E41&lt;&gt;"",SMALL(E39:F41,1),""),"")</f>
        <v>0</v>
      </c>
      <c r="H39" s="100"/>
      <c r="I39" s="100"/>
      <c r="J39" s="100"/>
      <c r="K39" s="101"/>
      <c r="L39" s="112"/>
      <c r="M39" s="118"/>
      <c r="N39" s="112"/>
      <c r="O39" s="94"/>
      <c r="P39" s="117"/>
      <c r="Q39" s="43"/>
      <c r="S39" s="105"/>
      <c r="T39" s="106"/>
      <c r="U39" s="107"/>
      <c r="V39" s="107" t="str">
        <f>IF(U39="","",VLOOKUP(U39,LISTAS!$F$5:$G$204,2,0))</f>
        <v/>
      </c>
      <c r="W39" s="108" t="str">
        <f t="shared" si="1"/>
        <v/>
      </c>
      <c r="X39" s="108" t="str">
        <f t="shared" ref="X39:X67" si="5">IF(S39="","",IF($V$5="NÃO","",IF(S39=1,400,IF(S39=2,340,IF(S39=3,300,IF(S39=4,280,IF(S39=5,270,IF(S39=6,260,IF(S39=7,250,IF(S39=8,240,IF(S39=9,200,IF(S39=10,200,IF(S39=11,200,IF(S39=12,200,IF(S39=13,200,IF(S39=14,200,IF(S39=15,200,IF(S39=16,200,IF(S39&gt;16,"","")))))))))))))))))))</f>
        <v/>
      </c>
    </row>
    <row r="40" spans="2:24" ht="18" customHeight="1">
      <c r="B40" s="109"/>
      <c r="C40" s="69" t="str">
        <f>IF(C39="","",VLOOKUP(C39,LISTAS!$F$5:$G$204,2,0))</f>
        <v/>
      </c>
      <c r="D40" s="152"/>
      <c r="E40" s="100"/>
      <c r="F40" s="100"/>
      <c r="G40" s="101"/>
      <c r="H40" s="100"/>
      <c r="I40" s="100"/>
      <c r="J40" s="100"/>
      <c r="K40" s="101"/>
      <c r="L40" s="112"/>
      <c r="M40" s="118"/>
      <c r="N40" s="112"/>
      <c r="O40" s="94"/>
      <c r="P40" s="117"/>
      <c r="Q40" s="43"/>
      <c r="S40" s="105"/>
      <c r="T40" s="106"/>
      <c r="U40" s="107"/>
      <c r="V40" s="107"/>
      <c r="W40" s="108"/>
      <c r="X40" s="108"/>
    </row>
    <row r="41" spans="2:24" ht="18" customHeight="1">
      <c r="B41" s="109">
        <v>14</v>
      </c>
      <c r="C41" s="57"/>
      <c r="D41" s="151">
        <v>0</v>
      </c>
      <c r="E41" s="110">
        <f>IF(D41&lt;&gt;"",D41,"")</f>
        <v>0</v>
      </c>
      <c r="F41" s="100" t="str">
        <f>IF(D41&lt;&gt;"",IF(C41="","",C41),"")</f>
        <v/>
      </c>
      <c r="G41" s="101" t="str">
        <f>VLOOKUP(G39,E39:F41,2,0)</f>
        <v/>
      </c>
      <c r="H41" s="100"/>
      <c r="I41" s="100"/>
      <c r="J41" s="100"/>
      <c r="K41" s="101"/>
      <c r="L41" s="112"/>
      <c r="M41" s="118"/>
      <c r="N41" s="112"/>
      <c r="O41" s="94"/>
      <c r="P41" s="117"/>
      <c r="Q41" s="43"/>
      <c r="S41" s="105"/>
      <c r="T41" s="106"/>
      <c r="U41" s="107"/>
      <c r="V41" s="107" t="str">
        <f>IF(U41="","",VLOOKUP(U41,LISTAS!$F$5:$G$204,2,0))</f>
        <v/>
      </c>
      <c r="W41" s="108" t="str">
        <f t="shared" si="1"/>
        <v/>
      </c>
      <c r="X41" s="108" t="str">
        <f t="shared" si="5"/>
        <v/>
      </c>
    </row>
    <row r="42" spans="2:24" ht="18" customHeight="1">
      <c r="B42" s="109"/>
      <c r="C42" s="69" t="str">
        <f>IF(C41="","",VLOOKUP(C41,LISTAS!$F$5:$G$204,2,0))</f>
        <v/>
      </c>
      <c r="D42" s="152"/>
      <c r="E42" s="100"/>
      <c r="F42" s="124"/>
      <c r="G42" s="101"/>
      <c r="H42" s="100"/>
      <c r="I42" s="100"/>
      <c r="J42" s="100"/>
      <c r="K42" s="101"/>
      <c r="L42" s="112"/>
      <c r="M42" s="118"/>
      <c r="N42" s="112"/>
      <c r="O42" s="94"/>
      <c r="P42" s="117"/>
      <c r="Q42" s="43"/>
      <c r="S42" s="105"/>
      <c r="T42" s="106"/>
      <c r="U42" s="107"/>
      <c r="V42" s="107"/>
      <c r="W42" s="108"/>
      <c r="X42" s="108"/>
    </row>
    <row r="43" spans="2:24" ht="18" customHeight="1">
      <c r="B43" s="109"/>
      <c r="C43" s="94"/>
      <c r="D43" s="112"/>
      <c r="E43" s="112"/>
      <c r="F43" s="116"/>
      <c r="G43" s="57" t="str">
        <f>IF(D39&lt;&gt;"",IF(D41&lt;&gt;"",IF(D39=D41,"",IF(D39&gt;D41,C39,C41)),""),"")</f>
        <v/>
      </c>
      <c r="H43" s="151">
        <v>1</v>
      </c>
      <c r="I43" s="100">
        <f>IF(H43&lt;&gt;"",H43,"")</f>
        <v>1</v>
      </c>
      <c r="J43" s="100" t="str">
        <f>IF(H43&lt;&gt;"",IF(G43="","",G43),"")</f>
        <v/>
      </c>
      <c r="K43" s="101">
        <f>IF(I43&lt;&gt;"",IF(I45&lt;&gt;"",SMALL(I43:J45,1),""),"")</f>
        <v>0</v>
      </c>
      <c r="L43" s="100"/>
      <c r="M43" s="118"/>
      <c r="N43" s="112"/>
      <c r="O43" s="94"/>
      <c r="P43" s="117"/>
      <c r="R43" s="40"/>
      <c r="S43" s="105"/>
      <c r="T43" s="106"/>
      <c r="U43" s="107"/>
      <c r="V43" s="107" t="str">
        <f>IF(U43="","",VLOOKUP(U43,LISTAS!$F$5:$G$204,2,0))</f>
        <v/>
      </c>
      <c r="W43" s="108" t="str">
        <f t="shared" si="1"/>
        <v/>
      </c>
      <c r="X43" s="108" t="str">
        <f t="shared" si="5"/>
        <v/>
      </c>
    </row>
    <row r="44" spans="2:24" ht="18" customHeight="1">
      <c r="B44" s="109"/>
      <c r="C44" s="94"/>
      <c r="D44" s="112"/>
      <c r="E44" s="112"/>
      <c r="F44" s="116"/>
      <c r="G44" s="69" t="str">
        <f>IF(G43="","",VLOOKUP(G43,LISTAS!$F$5:$G$204,2,0))</f>
        <v/>
      </c>
      <c r="H44" s="152"/>
      <c r="I44" s="100"/>
      <c r="J44" s="100"/>
      <c r="K44" s="101"/>
      <c r="L44" s="100"/>
      <c r="M44" s="118"/>
      <c r="N44" s="112"/>
      <c r="O44" s="94"/>
      <c r="P44" s="117"/>
      <c r="R44" s="40"/>
      <c r="S44" s="105"/>
      <c r="T44" s="106"/>
      <c r="U44" s="107"/>
      <c r="V44" s="107"/>
      <c r="W44" s="108"/>
      <c r="X44" s="108"/>
    </row>
    <row r="45" spans="2:24" ht="18" customHeight="1">
      <c r="B45" s="109"/>
      <c r="C45" s="94"/>
      <c r="D45" s="112"/>
      <c r="E45" s="118"/>
      <c r="F45" s="119"/>
      <c r="G45" s="57" t="str">
        <f>IF(D47&lt;&gt;"",IF(D49&lt;&gt;"",IF(D47=D49,"",IF(D47&gt;D49,C47,C49)),""),"")</f>
        <v/>
      </c>
      <c r="H45" s="151">
        <v>0</v>
      </c>
      <c r="I45" s="110">
        <f>IF(H45&lt;&gt;"",H45,"")</f>
        <v>0</v>
      </c>
      <c r="J45" s="100" t="str">
        <f>IF(H45&lt;&gt;"",IF(G45="","",G45),"")</f>
        <v/>
      </c>
      <c r="K45" s="101" t="str">
        <f>VLOOKUP(K43,I43:J45,2,0)</f>
        <v/>
      </c>
      <c r="L45" s="100"/>
      <c r="M45" s="118"/>
      <c r="N45" s="112"/>
      <c r="O45" s="94"/>
      <c r="P45" s="117"/>
      <c r="S45" s="105"/>
      <c r="T45" s="106"/>
      <c r="U45" s="107"/>
      <c r="V45" s="107" t="str">
        <f>IF(U45="","",VLOOKUP(U45,LISTAS!$F$5:$G$204,2,0))</f>
        <v/>
      </c>
      <c r="W45" s="108" t="str">
        <f t="shared" si="1"/>
        <v/>
      </c>
      <c r="X45" s="108" t="str">
        <f t="shared" si="5"/>
        <v/>
      </c>
    </row>
    <row r="46" spans="2:24" ht="18" customHeight="1">
      <c r="B46" s="109"/>
      <c r="C46" s="94"/>
      <c r="D46" s="112"/>
      <c r="E46" s="118"/>
      <c r="F46" s="112"/>
      <c r="G46" s="69" t="str">
        <f>IF(G45="","",VLOOKUP(G45,LISTAS!$F$5:$G$204,2,0))</f>
        <v/>
      </c>
      <c r="H46" s="152"/>
      <c r="I46" s="120"/>
      <c r="J46" s="100"/>
      <c r="K46" s="101"/>
      <c r="L46" s="100"/>
      <c r="M46" s="118"/>
      <c r="N46" s="112"/>
      <c r="O46" s="94"/>
      <c r="P46" s="117"/>
      <c r="S46" s="105"/>
      <c r="T46" s="106"/>
      <c r="U46" s="107"/>
      <c r="V46" s="107"/>
      <c r="W46" s="108"/>
      <c r="X46" s="108"/>
    </row>
    <row r="47" spans="2:24" ht="18" customHeight="1">
      <c r="B47" s="109">
        <v>5</v>
      </c>
      <c r="C47" s="57"/>
      <c r="D47" s="151">
        <v>0</v>
      </c>
      <c r="E47" s="121">
        <f>IF(D47&lt;&gt;"",D47,"")</f>
        <v>0</v>
      </c>
      <c r="F47" s="100" t="str">
        <f>IF(D47&lt;&gt;"",IF(C47="","",C47),"")</f>
        <v/>
      </c>
      <c r="G47" s="101">
        <f>IF(E47&lt;&gt;"",IF(E49&lt;&gt;"",SMALL(E47:F49,1),""),"")</f>
        <v>0</v>
      </c>
      <c r="H47" s="112"/>
      <c r="I47" s="118"/>
      <c r="J47" s="112"/>
      <c r="K47" s="94"/>
      <c r="L47" s="112"/>
      <c r="M47" s="118"/>
      <c r="N47" s="112"/>
      <c r="O47" s="94"/>
      <c r="P47" s="117"/>
      <c r="S47" s="105"/>
      <c r="T47" s="106"/>
      <c r="U47" s="107"/>
      <c r="V47" s="107" t="str">
        <f>IF(U47="","",VLOOKUP(U47,LISTAS!$F$5:$G$204,2,0))</f>
        <v/>
      </c>
      <c r="W47" s="108" t="str">
        <f t="shared" si="1"/>
        <v/>
      </c>
      <c r="X47" s="108" t="str">
        <f t="shared" si="5"/>
        <v/>
      </c>
    </row>
    <row r="48" spans="2:24" ht="18" customHeight="1">
      <c r="B48" s="109"/>
      <c r="C48" s="69" t="str">
        <f>IF(C47="","",VLOOKUP(C47,LISTAS!$F$5:$G$204,2,0))</f>
        <v/>
      </c>
      <c r="D48" s="152"/>
      <c r="E48" s="122"/>
      <c r="F48" s="100"/>
      <c r="G48" s="101"/>
      <c r="H48" s="112"/>
      <c r="I48" s="118"/>
      <c r="J48" s="112"/>
      <c r="K48" s="94"/>
      <c r="L48" s="112"/>
      <c r="M48" s="118"/>
      <c r="N48" s="112"/>
      <c r="O48" s="94"/>
      <c r="P48" s="117"/>
      <c r="S48" s="105"/>
      <c r="T48" s="106"/>
      <c r="U48" s="107"/>
      <c r="V48" s="107"/>
      <c r="W48" s="108"/>
      <c r="X48" s="108"/>
    </row>
    <row r="49" spans="2:24" ht="18" customHeight="1">
      <c r="B49" s="109">
        <v>12</v>
      </c>
      <c r="C49" s="57"/>
      <c r="D49" s="151">
        <v>0</v>
      </c>
      <c r="E49" s="122">
        <f>IF(D49&lt;&gt;"",D49,"")</f>
        <v>0</v>
      </c>
      <c r="F49" s="100" t="str">
        <f>IF(D49&lt;&gt;"",IF(C49="","",C49),"")</f>
        <v/>
      </c>
      <c r="G49" s="101" t="str">
        <f>VLOOKUP(G47,E47:F49,2,0)</f>
        <v/>
      </c>
      <c r="H49" s="112"/>
      <c r="I49" s="118"/>
      <c r="J49" s="112"/>
      <c r="K49" s="94"/>
      <c r="L49" s="112"/>
      <c r="M49" s="118"/>
      <c r="N49" s="112"/>
      <c r="O49" s="94"/>
      <c r="P49" s="117"/>
      <c r="S49" s="105"/>
      <c r="T49" s="106"/>
      <c r="U49" s="107"/>
      <c r="V49" s="107" t="str">
        <f>IF(U49="","",VLOOKUP(U49,LISTAS!$F$5:$G$204,2,0))</f>
        <v/>
      </c>
      <c r="W49" s="108" t="str">
        <f t="shared" si="1"/>
        <v/>
      </c>
      <c r="X49" s="108" t="str">
        <f t="shared" si="5"/>
        <v/>
      </c>
    </row>
    <row r="50" spans="2:24" ht="18" customHeight="1">
      <c r="B50" s="109"/>
      <c r="C50" s="69" t="str">
        <f>IF(C49="","",VLOOKUP(C49,LISTAS!$F$5:$G$204,2,0))</f>
        <v/>
      </c>
      <c r="D50" s="152"/>
      <c r="E50" s="100"/>
      <c r="F50" s="100"/>
      <c r="G50" s="101"/>
      <c r="H50" s="112"/>
      <c r="I50" s="118"/>
      <c r="J50" s="112"/>
      <c r="K50" s="94"/>
      <c r="L50" s="112"/>
      <c r="M50" s="118"/>
      <c r="N50" s="112"/>
      <c r="O50" s="94"/>
      <c r="P50" s="117"/>
      <c r="S50" s="105"/>
      <c r="T50" s="106"/>
      <c r="U50" s="107"/>
      <c r="V50" s="107"/>
      <c r="W50" s="108"/>
      <c r="X50" s="108"/>
    </row>
    <row r="51" spans="2:24" ht="18" customHeight="1">
      <c r="B51" s="109"/>
      <c r="C51" s="94"/>
      <c r="D51" s="112"/>
      <c r="E51" s="112"/>
      <c r="F51" s="112"/>
      <c r="G51" s="94"/>
      <c r="H51" s="112"/>
      <c r="I51" s="118"/>
      <c r="J51" s="112"/>
      <c r="K51" s="57" t="str">
        <f>IF(H43&lt;&gt;"",IF(H45&lt;&gt;"",IF(H43=H45,"",IF(H43&gt;H45,G43,G45)),""),"")</f>
        <v/>
      </c>
      <c r="L51" s="151">
        <v>0</v>
      </c>
      <c r="M51" s="121">
        <f>IF(L51&lt;&gt;"",L51,"")</f>
        <v>0</v>
      </c>
      <c r="N51" s="100" t="str">
        <f>IF(L51&lt;&gt;"",IF(K51="","",K51),"")</f>
        <v/>
      </c>
      <c r="O51" s="101">
        <f>IF(M51&lt;&gt;"",IF(M53&lt;&gt;"",SMALL(M51:N53,1),""),"")</f>
        <v>0</v>
      </c>
      <c r="P51" s="117"/>
      <c r="S51" s="105"/>
      <c r="T51" s="106"/>
      <c r="U51" s="107"/>
      <c r="V51" s="107" t="str">
        <f>IF(U51="","",VLOOKUP(U51,LISTAS!$F$5:$G$204,2,0))</f>
        <v/>
      </c>
      <c r="W51" s="108" t="str">
        <f t="shared" si="1"/>
        <v/>
      </c>
      <c r="X51" s="108" t="str">
        <f t="shared" si="5"/>
        <v/>
      </c>
    </row>
    <row r="52" spans="2:24" ht="18" customHeight="1">
      <c r="B52" s="109"/>
      <c r="C52" s="94"/>
      <c r="D52" s="112"/>
      <c r="E52" s="112"/>
      <c r="F52" s="112"/>
      <c r="G52" s="94"/>
      <c r="H52" s="112"/>
      <c r="I52" s="118"/>
      <c r="J52" s="112"/>
      <c r="K52" s="69" t="str">
        <f>IF(K51="","",VLOOKUP(K51,LISTAS!$F$5:$G$204,2,0))</f>
        <v/>
      </c>
      <c r="L52" s="152"/>
      <c r="M52" s="122"/>
      <c r="N52" s="100"/>
      <c r="O52" s="101"/>
      <c r="P52" s="117"/>
      <c r="S52" s="105"/>
      <c r="T52" s="106"/>
      <c r="U52" s="107"/>
      <c r="V52" s="107"/>
      <c r="W52" s="108"/>
      <c r="X52" s="108"/>
    </row>
    <row r="53" spans="2:24" ht="18" customHeight="1">
      <c r="B53" s="109"/>
      <c r="C53" s="94"/>
      <c r="D53" s="112"/>
      <c r="E53" s="112"/>
      <c r="F53" s="112"/>
      <c r="G53" s="94"/>
      <c r="H53" s="112"/>
      <c r="I53" s="118"/>
      <c r="J53" s="119"/>
      <c r="K53" s="57" t="str">
        <f>IF(H59&lt;&gt;"",IF(H61&lt;&gt;"",IF(H59=H61,"",IF(H59&gt;H61,G59,G61)),""),"")</f>
        <v>SOFIA, LORENA, ALINE, LETICIA</v>
      </c>
      <c r="L53" s="151">
        <v>1</v>
      </c>
      <c r="M53" s="122">
        <f>IF(L53&lt;&gt;"",L53,"")</f>
        <v>1</v>
      </c>
      <c r="N53" s="100" t="str">
        <f>IF(L53&lt;&gt;"",IF(K53="","",K53),"")</f>
        <v>SOFIA, LORENA, ALINE, LETICIA</v>
      </c>
      <c r="O53" s="101" t="str">
        <f>VLOOKUP(O51,M51:N53,2,0)</f>
        <v/>
      </c>
      <c r="P53" s="117"/>
      <c r="S53" s="105"/>
      <c r="T53" s="106"/>
      <c r="U53" s="107"/>
      <c r="V53" s="107" t="str">
        <f>IF(U53="","",VLOOKUP(U53,LISTAS!$F$5:$G$204,2,0))</f>
        <v/>
      </c>
      <c r="W53" s="108" t="str">
        <f t="shared" si="1"/>
        <v/>
      </c>
      <c r="X53" s="108" t="str">
        <f t="shared" si="5"/>
        <v/>
      </c>
    </row>
    <row r="54" spans="2:24" ht="18" customHeight="1">
      <c r="B54" s="109"/>
      <c r="C54" s="94"/>
      <c r="D54" s="112"/>
      <c r="E54" s="112"/>
      <c r="F54" s="112"/>
      <c r="G54" s="94"/>
      <c r="H54" s="112"/>
      <c r="I54" s="118"/>
      <c r="J54" s="112"/>
      <c r="K54" s="69" t="str">
        <f>IF(K53="","",VLOOKUP(K53,LISTAS!$F$5:$G$204,2,0))</f>
        <v>SÃO JOSÉ - S.A</v>
      </c>
      <c r="L54" s="152"/>
      <c r="M54" s="100"/>
      <c r="N54" s="100"/>
      <c r="O54" s="101"/>
      <c r="P54" s="117"/>
      <c r="S54" s="105"/>
      <c r="T54" s="106"/>
      <c r="U54" s="107"/>
      <c r="V54" s="107"/>
      <c r="W54" s="108"/>
      <c r="X54" s="108"/>
    </row>
    <row r="55" spans="2:24" ht="18" customHeight="1">
      <c r="B55" s="109">
        <v>8</v>
      </c>
      <c r="C55" s="57"/>
      <c r="D55" s="151">
        <v>0</v>
      </c>
      <c r="E55" s="100" t="s">
        <v>10</v>
      </c>
      <c r="F55" s="100" t="str">
        <f>IF(D55&lt;&gt;"",IF(C55="","",C55),"")</f>
        <v/>
      </c>
      <c r="G55" s="101">
        <f>IF(E55&lt;&gt;"",IF(E57&lt;&gt;"",SMALL(E55:F57,1),""),"")</f>
        <v>0</v>
      </c>
      <c r="H55" s="100"/>
      <c r="I55" s="120"/>
      <c r="J55" s="100"/>
      <c r="K55" s="101"/>
      <c r="L55" s="112"/>
      <c r="M55" s="100"/>
      <c r="N55" s="100"/>
      <c r="O55" s="101"/>
      <c r="P55" s="117"/>
      <c r="S55" s="105"/>
      <c r="T55" s="106"/>
      <c r="U55" s="107"/>
      <c r="V55" s="107" t="str">
        <f>IF(U55="","",VLOOKUP(U55,LISTAS!$F$5:$G$204,2,0))</f>
        <v/>
      </c>
      <c r="W55" s="108" t="str">
        <f t="shared" si="1"/>
        <v/>
      </c>
      <c r="X55" s="108" t="str">
        <f t="shared" si="5"/>
        <v/>
      </c>
    </row>
    <row r="56" spans="2:24" ht="18" customHeight="1">
      <c r="B56" s="109"/>
      <c r="C56" s="69" t="str">
        <f>IF(C55="","",VLOOKUP(C55,LISTAS!$F$5:$G$204,2,0))</f>
        <v/>
      </c>
      <c r="D56" s="152"/>
      <c r="E56" s="100"/>
      <c r="F56" s="100"/>
      <c r="G56" s="101"/>
      <c r="H56" s="100"/>
      <c r="I56" s="120"/>
      <c r="J56" s="100"/>
      <c r="K56" s="101"/>
      <c r="L56" s="112"/>
      <c r="M56" s="112"/>
      <c r="N56" s="112"/>
      <c r="O56" s="94"/>
      <c r="P56" s="117"/>
      <c r="S56" s="105"/>
      <c r="T56" s="106"/>
      <c r="U56" s="107"/>
      <c r="V56" s="107"/>
      <c r="W56" s="108"/>
      <c r="X56" s="108"/>
    </row>
    <row r="57" spans="2:24" ht="18" customHeight="1">
      <c r="B57" s="109">
        <v>10</v>
      </c>
      <c r="C57" s="57"/>
      <c r="D57" s="151">
        <v>0</v>
      </c>
      <c r="E57" s="110">
        <f>IF(D57&lt;&gt;"",D57,"")</f>
        <v>0</v>
      </c>
      <c r="F57" s="100" t="str">
        <f>IF(D57&lt;&gt;"",IF(C57="","",C57),"")</f>
        <v/>
      </c>
      <c r="G57" s="101" t="str">
        <f>VLOOKUP(G55,E55:F57,2,0)</f>
        <v/>
      </c>
      <c r="H57" s="100"/>
      <c r="I57" s="120"/>
      <c r="J57" s="100"/>
      <c r="K57" s="101"/>
      <c r="L57" s="112"/>
      <c r="M57" s="112"/>
      <c r="N57" s="112"/>
      <c r="O57" s="94"/>
      <c r="P57" s="117"/>
      <c r="S57" s="105"/>
      <c r="T57" s="106"/>
      <c r="U57" s="107"/>
      <c r="V57" s="107" t="str">
        <f>IF(U57="","",VLOOKUP(U57,LISTAS!$F$5:$G$204,2,0))</f>
        <v/>
      </c>
      <c r="W57" s="108" t="str">
        <f t="shared" si="1"/>
        <v/>
      </c>
      <c r="X57" s="108" t="str">
        <f t="shared" si="5"/>
        <v/>
      </c>
    </row>
    <row r="58" spans="2:24" ht="18" customHeight="1">
      <c r="B58" s="109"/>
      <c r="C58" s="69" t="str">
        <f>IF(C57="","",VLOOKUP(C57,LISTAS!$F$5:$G$204,2,0))</f>
        <v/>
      </c>
      <c r="D58" s="152"/>
      <c r="E58" s="112"/>
      <c r="F58" s="113"/>
      <c r="G58" s="94"/>
      <c r="H58" s="112"/>
      <c r="I58" s="118"/>
      <c r="J58" s="112"/>
      <c r="K58" s="94"/>
      <c r="L58" s="112"/>
      <c r="M58" s="112"/>
      <c r="N58" s="112"/>
      <c r="O58" s="94"/>
      <c r="P58" s="117"/>
      <c r="S58" s="105"/>
      <c r="T58" s="106"/>
      <c r="U58" s="107"/>
      <c r="V58" s="107"/>
      <c r="W58" s="108"/>
      <c r="X58" s="108"/>
    </row>
    <row r="59" spans="2:24" ht="18" customHeight="1">
      <c r="B59" s="109"/>
      <c r="C59" s="94"/>
      <c r="D59" s="112"/>
      <c r="E59" s="112"/>
      <c r="F59" s="116"/>
      <c r="G59" s="57" t="str">
        <f>IF(D55&lt;&gt;"",IF(D57&lt;&gt;"",IF(D55=D57,"",IF(D55&gt;D57,C55,C57)),""),"")</f>
        <v/>
      </c>
      <c r="H59" s="151">
        <v>0</v>
      </c>
      <c r="I59" s="121">
        <f>IF(H59&lt;&gt;"",H59,"")</f>
        <v>0</v>
      </c>
      <c r="J59" s="100" t="str">
        <f>IF(H59&lt;&gt;"",IF(G59="","",G59),"")</f>
        <v/>
      </c>
      <c r="K59" s="101">
        <f>IF(I59&lt;&gt;"",IF(I61&lt;&gt;"",SMALL(I59:J61,1),""),"")</f>
        <v>0</v>
      </c>
      <c r="L59" s="112"/>
      <c r="M59" s="112"/>
      <c r="N59" s="112"/>
      <c r="O59" s="94"/>
      <c r="P59" s="117"/>
      <c r="S59" s="105"/>
      <c r="T59" s="106"/>
      <c r="U59" s="107"/>
      <c r="V59" s="107" t="str">
        <f>IF(U59="","",VLOOKUP(U59,LISTAS!$F$5:$G$204,2,0))</f>
        <v/>
      </c>
      <c r="W59" s="108" t="str">
        <f t="shared" si="1"/>
        <v/>
      </c>
      <c r="X59" s="108" t="str">
        <f t="shared" si="5"/>
        <v/>
      </c>
    </row>
    <row r="60" spans="2:24" ht="18" customHeight="1">
      <c r="B60" s="109"/>
      <c r="C60" s="94"/>
      <c r="D60" s="112"/>
      <c r="E60" s="112"/>
      <c r="F60" s="116"/>
      <c r="G60" s="69" t="str">
        <f>IF(G59="","",VLOOKUP(G59,LISTAS!$F$5:$G$204,2,0))</f>
        <v/>
      </c>
      <c r="H60" s="152"/>
      <c r="I60" s="122"/>
      <c r="J60" s="100"/>
      <c r="K60" s="101"/>
      <c r="L60" s="112"/>
      <c r="M60" s="112"/>
      <c r="N60" s="112"/>
      <c r="O60" s="94"/>
      <c r="P60" s="117"/>
      <c r="S60" s="105"/>
      <c r="T60" s="106"/>
      <c r="U60" s="107"/>
      <c r="V60" s="107"/>
      <c r="W60" s="108"/>
      <c r="X60" s="108"/>
    </row>
    <row r="61" spans="2:24" ht="18" customHeight="1">
      <c r="B61" s="109"/>
      <c r="C61" s="94"/>
      <c r="D61" s="112"/>
      <c r="E61" s="118"/>
      <c r="F61" s="119"/>
      <c r="G61" s="57" t="str">
        <f>IF(D63&lt;&gt;"",IF(D65&lt;&gt;"",IF(D63=D65,"",IF(D63&gt;D65,C63,C65)),""),"")</f>
        <v>SOFIA, LORENA, ALINE, LETICIA</v>
      </c>
      <c r="H61" s="151">
        <v>1</v>
      </c>
      <c r="I61" s="122">
        <f>IF(H61&lt;&gt;"",H61,"")</f>
        <v>1</v>
      </c>
      <c r="J61" s="100" t="str">
        <f>IF(H61&lt;&gt;"",IF(G61="","",G61),"")</f>
        <v>SOFIA, LORENA, ALINE, LETICIA</v>
      </c>
      <c r="K61" s="101" t="str">
        <f>VLOOKUP(K59,I59:J61,2,0)</f>
        <v/>
      </c>
      <c r="L61" s="112"/>
      <c r="M61" s="112"/>
      <c r="N61" s="112"/>
      <c r="O61" s="94"/>
      <c r="P61" s="117"/>
      <c r="S61" s="105"/>
      <c r="T61" s="106"/>
      <c r="U61" s="107"/>
      <c r="V61" s="107" t="str">
        <f>IF(U61="","",VLOOKUP(U61,LISTAS!$F$5:$G$204,2,0))</f>
        <v/>
      </c>
      <c r="W61" s="108" t="str">
        <f t="shared" si="1"/>
        <v/>
      </c>
      <c r="X61" s="108" t="str">
        <f t="shared" si="5"/>
        <v/>
      </c>
    </row>
    <row r="62" spans="2:24" ht="18" customHeight="1">
      <c r="B62" s="109"/>
      <c r="C62" s="94"/>
      <c r="D62" s="112"/>
      <c r="E62" s="118"/>
      <c r="F62" s="112"/>
      <c r="G62" s="69" t="str">
        <f>IF(G61="","",VLOOKUP(G61,LISTAS!$F$5:$G$204,2,0))</f>
        <v>SÃO JOSÉ - S.A</v>
      </c>
      <c r="H62" s="152"/>
      <c r="I62" s="100"/>
      <c r="J62" s="100"/>
      <c r="K62" s="101"/>
      <c r="L62" s="112"/>
      <c r="M62" s="112"/>
      <c r="N62" s="112"/>
      <c r="O62" s="94"/>
      <c r="P62" s="117"/>
      <c r="S62" s="105"/>
      <c r="T62" s="106"/>
      <c r="U62" s="107"/>
      <c r="V62" s="107"/>
      <c r="W62" s="108"/>
      <c r="X62" s="108"/>
    </row>
    <row r="63" spans="2:24" ht="18" customHeight="1">
      <c r="B63" s="109">
        <v>2</v>
      </c>
      <c r="C63" s="57"/>
      <c r="D63" s="151">
        <v>0</v>
      </c>
      <c r="E63" s="121">
        <f>IF(D63&lt;&gt;"",D63,"")</f>
        <v>0</v>
      </c>
      <c r="F63" s="100" t="str">
        <f>IF(D63&lt;&gt;"",IF(C63="","",C63),"")</f>
        <v/>
      </c>
      <c r="G63" s="101">
        <f>IF(E63&lt;&gt;"",IF(E65&lt;&gt;"",SMALL(E63:F65,1),""),"")</f>
        <v>0</v>
      </c>
      <c r="H63" s="100"/>
      <c r="I63" s="100"/>
      <c r="J63" s="100"/>
      <c r="K63" s="101"/>
      <c r="L63" s="112"/>
      <c r="M63" s="112"/>
      <c r="N63" s="112"/>
      <c r="O63" s="94"/>
      <c r="P63" s="117"/>
      <c r="S63" s="105"/>
      <c r="T63" s="106"/>
      <c r="U63" s="107"/>
      <c r="V63" s="107" t="str">
        <f>IF(U63="","",VLOOKUP(U63,LISTAS!$F$5:$G$204,2,0))</f>
        <v/>
      </c>
      <c r="W63" s="108" t="str">
        <f t="shared" si="1"/>
        <v/>
      </c>
      <c r="X63" s="108" t="str">
        <f t="shared" si="5"/>
        <v/>
      </c>
    </row>
    <row r="64" spans="2:24" ht="18" customHeight="1">
      <c r="B64" s="109"/>
      <c r="C64" s="69" t="str">
        <f>IF(C63="","",VLOOKUP(C63,LISTAS!$F$5:$G$204,2,0))</f>
        <v/>
      </c>
      <c r="D64" s="152"/>
      <c r="E64" s="122"/>
      <c r="F64" s="100"/>
      <c r="G64" s="101"/>
      <c r="H64" s="100"/>
      <c r="I64" s="100"/>
      <c r="J64" s="100"/>
      <c r="K64" s="101"/>
      <c r="L64" s="112"/>
      <c r="M64" s="112"/>
      <c r="N64" s="112"/>
      <c r="O64" s="94"/>
      <c r="P64" s="117"/>
      <c r="S64" s="105"/>
      <c r="T64" s="106"/>
      <c r="U64" s="107"/>
      <c r="V64" s="107"/>
      <c r="W64" s="108"/>
      <c r="X64" s="108"/>
    </row>
    <row r="65" spans="2:24" ht="18" customHeight="1">
      <c r="B65" s="109">
        <v>15</v>
      </c>
      <c r="C65" s="57" t="s">
        <v>54</v>
      </c>
      <c r="D65" s="151">
        <v>1</v>
      </c>
      <c r="E65" s="122">
        <f>IF(D65&lt;&gt;"",D65,"")</f>
        <v>1</v>
      </c>
      <c r="F65" s="100" t="str">
        <f>IF(D65&lt;&gt;"",IF(C65="","",C65),"")</f>
        <v>SOFIA, LORENA, ALINE, LETICIA</v>
      </c>
      <c r="G65" s="101" t="str">
        <f>VLOOKUP(G63,E63:F65,2,0)</f>
        <v/>
      </c>
      <c r="H65" s="100"/>
      <c r="I65" s="100"/>
      <c r="J65" s="100"/>
      <c r="K65" s="94"/>
      <c r="L65" s="112"/>
      <c r="M65" s="112"/>
      <c r="N65" s="112"/>
      <c r="O65" s="94"/>
      <c r="P65" s="117"/>
      <c r="S65" s="105"/>
      <c r="T65" s="106"/>
      <c r="U65" s="107"/>
      <c r="V65" s="107" t="str">
        <f>IF(U65="","",VLOOKUP(U65,LISTAS!$F$5:$G$204,2,0))</f>
        <v/>
      </c>
      <c r="W65" s="108" t="str">
        <f t="shared" si="1"/>
        <v/>
      </c>
      <c r="X65" s="108" t="str">
        <f t="shared" si="5"/>
        <v/>
      </c>
    </row>
    <row r="66" spans="2:24" ht="18" customHeight="1">
      <c r="B66" s="109"/>
      <c r="C66" s="69" t="str">
        <f>IF(C65="","",VLOOKUP(C65,LISTAS!$F$5:$G$204,2,0))</f>
        <v>SÃO JOSÉ - S.A</v>
      </c>
      <c r="D66" s="152"/>
      <c r="E66" s="100"/>
      <c r="F66" s="100"/>
      <c r="G66" s="101"/>
      <c r="H66" s="100"/>
      <c r="I66" s="100"/>
      <c r="J66" s="100"/>
      <c r="K66" s="94"/>
      <c r="L66" s="112"/>
      <c r="M66" s="112"/>
      <c r="N66" s="112"/>
      <c r="O66" s="94"/>
      <c r="P66" s="117"/>
      <c r="S66" s="105"/>
      <c r="T66" s="106"/>
      <c r="U66" s="107"/>
      <c r="V66" s="107"/>
      <c r="W66" s="108"/>
      <c r="X66" s="108"/>
    </row>
    <row r="67" spans="2:24" ht="18" customHeight="1">
      <c r="B67" s="125"/>
      <c r="C67" s="126"/>
      <c r="D67" s="127"/>
      <c r="E67" s="128"/>
      <c r="F67" s="128"/>
      <c r="G67" s="129"/>
      <c r="H67" s="128"/>
      <c r="I67" s="128"/>
      <c r="J67" s="128"/>
      <c r="K67" s="126"/>
      <c r="L67" s="127"/>
      <c r="M67" s="127"/>
      <c r="N67" s="127"/>
      <c r="O67" s="126"/>
      <c r="P67" s="130"/>
      <c r="S67" s="105"/>
      <c r="T67" s="106"/>
      <c r="U67" s="107"/>
      <c r="V67" s="107" t="str">
        <f>IF(U67="","",VLOOKUP(U67,LISTAS!$F$5:$G$204,2,0))</f>
        <v/>
      </c>
      <c r="W67" s="108" t="str">
        <f t="shared" si="1"/>
        <v/>
      </c>
      <c r="X67" s="108" t="str">
        <f t="shared" si="5"/>
        <v/>
      </c>
    </row>
    <row r="68" spans="2:24" ht="18" customHeight="1">
      <c r="B68" s="86"/>
      <c r="C68" s="87"/>
      <c r="D68" s="15"/>
      <c r="E68" s="15"/>
      <c r="F68" s="15"/>
      <c r="G68" s="87"/>
      <c r="H68" s="15"/>
      <c r="I68" s="15"/>
      <c r="J68" s="15"/>
      <c r="K68" s="87"/>
      <c r="L68" s="15"/>
      <c r="M68" s="15"/>
      <c r="N68" s="15"/>
      <c r="O68" s="87"/>
      <c r="P68" s="15"/>
    </row>
    <row r="69" spans="2:24" ht="18" customHeight="1">
      <c r="B69" s="86"/>
      <c r="C69" s="87"/>
      <c r="D69" s="15"/>
      <c r="E69" s="15"/>
      <c r="F69" s="15"/>
      <c r="G69" s="87"/>
      <c r="H69" s="15"/>
      <c r="I69" s="15"/>
      <c r="J69" s="15"/>
      <c r="K69" s="87"/>
      <c r="L69" s="15"/>
      <c r="M69" s="15"/>
      <c r="N69" s="15"/>
      <c r="O69" s="87"/>
      <c r="P69" s="15"/>
    </row>
    <row r="70" spans="2:24" ht="30" customHeight="1">
      <c r="B70" s="153" t="s">
        <v>12</v>
      </c>
      <c r="C70" s="153"/>
      <c r="D70" s="153"/>
      <c r="E70" s="153"/>
      <c r="F70" s="153"/>
      <c r="G70" s="153"/>
      <c r="H70" s="153"/>
      <c r="I70" s="153"/>
      <c r="J70" s="153"/>
      <c r="K70" s="153"/>
      <c r="L70" s="153"/>
      <c r="M70" s="153"/>
      <c r="N70" s="153"/>
      <c r="O70" s="153"/>
      <c r="P70" s="153"/>
      <c r="S70" s="153" t="s">
        <v>13</v>
      </c>
      <c r="T70" s="153"/>
      <c r="U70" s="153"/>
      <c r="V70" s="153"/>
      <c r="W70" s="153"/>
      <c r="X70" s="153"/>
    </row>
    <row r="71" spans="2:24" ht="28.5" customHeight="1">
      <c r="B71" s="91"/>
      <c r="C71" s="131"/>
      <c r="D71" s="132"/>
      <c r="E71" s="132"/>
      <c r="F71" s="132"/>
      <c r="G71" s="101"/>
      <c r="H71" s="132"/>
      <c r="I71" s="132"/>
      <c r="J71" s="132"/>
      <c r="K71" s="133"/>
      <c r="L71" s="132"/>
      <c r="M71" s="132"/>
      <c r="N71" s="132"/>
      <c r="O71" s="133"/>
      <c r="P71" s="134"/>
      <c r="S71" s="154" t="s">
        <v>4</v>
      </c>
      <c r="T71" s="155"/>
      <c r="U71" s="98" t="s">
        <v>5</v>
      </c>
      <c r="V71" s="98" t="s">
        <v>6</v>
      </c>
      <c r="W71" s="97" t="s">
        <v>7</v>
      </c>
      <c r="X71" s="97" t="s">
        <v>8</v>
      </c>
    </row>
    <row r="72" spans="2:24" ht="18" customHeight="1">
      <c r="B72" s="99">
        <v>1</v>
      </c>
      <c r="C72" s="88"/>
      <c r="D72" s="151">
        <v>0</v>
      </c>
      <c r="E72" s="100">
        <f>IF(D72&lt;&gt;"",D72,"")</f>
        <v>0</v>
      </c>
      <c r="F72" s="100" t="str">
        <f>IF(D72&lt;&gt;"",IF(C72="","",C72),"")</f>
        <v/>
      </c>
      <c r="G72" s="101">
        <f>IF(E72&lt;&gt;"",IF(E74&lt;&gt;"",SMALL(E72:F74,1),""),"")</f>
        <v>0</v>
      </c>
      <c r="H72" s="100"/>
      <c r="I72" s="100"/>
      <c r="J72" s="100"/>
      <c r="K72" s="101"/>
      <c r="L72" s="100"/>
      <c r="M72" s="102"/>
      <c r="N72" s="102"/>
      <c r="O72" s="103"/>
      <c r="P72" s="135"/>
      <c r="S72" s="105" t="str">
        <f>IF(U72&lt;&gt;"",1,"")</f>
        <v/>
      </c>
      <c r="T72" s="106" t="str">
        <f t="shared" ref="T72:T87" si="6">IF(S72&lt;&gt;"","LUGAR","")</f>
        <v/>
      </c>
      <c r="U72" s="107" t="str">
        <f>IF(P100&lt;&gt;"",IF(P102&lt;&gt;"",IF(P100=P102,"",IF(P100&gt;P102,O100,O102)),""),"")</f>
        <v/>
      </c>
      <c r="V72" s="107" t="str">
        <f>IF(U72="","",VLOOKUP(U72,LISTAS!$F$5:$G$204,2,0))</f>
        <v/>
      </c>
      <c r="W72" s="108" t="str">
        <f t="shared" ref="W72:W87" si="7">IF(S72="","",IF(S72=1,180,IF(S72=2,170,IF(S72=3,150,IF(S72=4,140,IF(S72=5,135,IF(S72=6,130,IF(S72=7,120,IF(S72=8,110,IF(S72=9,105,IF(S72=10,105,IF(S72=11,105,IF(S72=12,105,IF(S72=13,105,IF(S72=14,105,IF(S72=15,105,IF(S72=16,105,IF(S72&gt;16,"",""))))))))))))))))))</f>
        <v/>
      </c>
      <c r="X72" s="108" t="str">
        <f t="shared" ref="X72:X87" si="8">IF(S72="","",IF($V$5="NÃO","",IF(S72=1,180,IF(S72=2,170,IF(S72=3,150,IF(S72=4,140,IF(S72=5,135,IF(S72=6,130,IF(S72=7,120,IF(S72=8,110,IF(S72=9,105,IF(S72=10,105,IF(S72=11,105,IF(S72=12,105,IF(S72=13,105,IF(S72=14,105,IF(S72=15,105,IF(S72=16,105,IF(S72&gt;16,"","")))))))))))))))))))</f>
        <v/>
      </c>
    </row>
    <row r="73" spans="2:24" ht="18" customHeight="1">
      <c r="B73" s="99"/>
      <c r="C73" s="89" t="str">
        <f>IF(C72="","",VLOOKUP(C72,LISTAS!$F$5:$G$204,2,0))</f>
        <v/>
      </c>
      <c r="D73" s="152"/>
      <c r="E73" s="100"/>
      <c r="F73" s="100"/>
      <c r="G73" s="101"/>
      <c r="H73" s="100"/>
      <c r="I73" s="100"/>
      <c r="J73" s="100"/>
      <c r="K73" s="101"/>
      <c r="L73" s="100"/>
      <c r="M73" s="102"/>
      <c r="N73" s="102"/>
      <c r="O73" s="103"/>
      <c r="P73" s="135"/>
      <c r="S73" s="105" t="str">
        <f>IF(U73&lt;&gt;"",1+COUNTIF(S72,"1"),"")</f>
        <v/>
      </c>
      <c r="T73" s="106" t="str">
        <f t="shared" si="6"/>
        <v/>
      </c>
      <c r="U73" s="107" t="str">
        <f>IF(P100&lt;&gt;"",IF(P102&lt;&gt;"",IF(P100=P102,"",IF(P100&lt;P102,O100,O102)),""),"")</f>
        <v/>
      </c>
      <c r="V73" s="107" t="str">
        <f>IF(U73="","",VLOOKUP(U73,LISTAS!$F$5:$G$204,2,0))</f>
        <v/>
      </c>
      <c r="W73" s="108" t="str">
        <f t="shared" si="7"/>
        <v/>
      </c>
      <c r="X73" s="108" t="str">
        <f t="shared" si="8"/>
        <v/>
      </c>
    </row>
    <row r="74" spans="2:24" ht="18" customHeight="1">
      <c r="B74" s="109">
        <v>16</v>
      </c>
      <c r="C74" s="88"/>
      <c r="D74" s="151">
        <v>0</v>
      </c>
      <c r="E74" s="110">
        <f>IF(D74&lt;&gt;"",D74,"")</f>
        <v>0</v>
      </c>
      <c r="F74" s="100" t="str">
        <f>IF(D74&lt;&gt;"",IF(C74="","",C74),"")</f>
        <v/>
      </c>
      <c r="G74" s="101" t="str">
        <f>VLOOKUP(G72,E72:F74,2,0)</f>
        <v/>
      </c>
      <c r="H74" s="100"/>
      <c r="I74" s="100"/>
      <c r="J74" s="100"/>
      <c r="K74" s="101"/>
      <c r="L74" s="100"/>
      <c r="M74" s="102"/>
      <c r="N74" s="102"/>
      <c r="O74" s="103"/>
      <c r="P74" s="135"/>
      <c r="S74" s="105" t="str">
        <f>IF(U74&lt;&gt;"",1+COUNTIF(S72:S73,"1")+COUNTIF(S72:S73,"2"),"")</f>
        <v/>
      </c>
      <c r="T74" s="106" t="str">
        <f t="shared" si="6"/>
        <v/>
      </c>
      <c r="U74" s="111" t="str">
        <f>IF(U72&lt;&gt;"",IF(K84=U72,K86,IF(K86=U72,K84,IF(K116=U72,K118,IF(K118=U72,K116)))),"")</f>
        <v/>
      </c>
      <c r="V74" s="107" t="str">
        <f>IF(U74="","",VLOOKUP(U74,LISTAS!$F$5:$G$204,2,0))</f>
        <v/>
      </c>
      <c r="W74" s="108" t="str">
        <f t="shared" si="7"/>
        <v/>
      </c>
      <c r="X74" s="108" t="str">
        <f t="shared" si="8"/>
        <v/>
      </c>
    </row>
    <row r="75" spans="2:24" ht="18" customHeight="1">
      <c r="B75" s="109"/>
      <c r="C75" s="89" t="str">
        <f>IF(C74="","",VLOOKUP(C74,LISTAS!$F$5:$G$204,2,0))</f>
        <v/>
      </c>
      <c r="D75" s="152"/>
      <c r="E75" s="100"/>
      <c r="F75" s="124"/>
      <c r="G75" s="101"/>
      <c r="H75" s="100"/>
      <c r="I75" s="100"/>
      <c r="J75" s="100"/>
      <c r="K75" s="101"/>
      <c r="L75" s="100"/>
      <c r="M75" s="102"/>
      <c r="N75" s="102"/>
      <c r="O75" s="103"/>
      <c r="P75" s="135"/>
      <c r="S75" s="105" t="str">
        <f>IF(U75&lt;&gt;"",1+COUNTIF(S72:S74,"1")+COUNTIF(S72:S74,"2")+COUNTIF(S72:S74,"3"),"")</f>
        <v/>
      </c>
      <c r="T75" s="106" t="str">
        <f t="shared" si="6"/>
        <v/>
      </c>
      <c r="U75" s="111" t="str">
        <f>IF(U73&lt;&gt;"",IF(K84=U73,K86,IF(K86=U73,K84,IF(K116=U73,K118,IF(K118=U73,K116)))),"")</f>
        <v/>
      </c>
      <c r="V75" s="107" t="str">
        <f>IF(U75="","",VLOOKUP(U75,LISTAS!$F$5:$G$204,2,0))</f>
        <v/>
      </c>
      <c r="W75" s="108" t="str">
        <f t="shared" si="7"/>
        <v/>
      </c>
      <c r="X75" s="108" t="str">
        <f t="shared" si="8"/>
        <v/>
      </c>
    </row>
    <row r="76" spans="2:24" ht="18" customHeight="1">
      <c r="B76" s="109"/>
      <c r="C76" s="101"/>
      <c r="D76" s="100"/>
      <c r="E76" s="100"/>
      <c r="F76" s="136"/>
      <c r="G76" s="88" t="str">
        <f>IF(D72&lt;&gt;"",IF(D74&lt;&gt;"",IF(D72=D74,"",IF(D72&gt;D74,C72,C74)),""),"")</f>
        <v/>
      </c>
      <c r="H76" s="151">
        <v>0</v>
      </c>
      <c r="I76" s="100">
        <f>IF(H76&lt;&gt;"",H76,"")</f>
        <v>0</v>
      </c>
      <c r="J76" s="100" t="str">
        <f>IF(H76&lt;&gt;"",IF(G76="","",G76),"")</f>
        <v/>
      </c>
      <c r="K76" s="101">
        <f>IF(I76&lt;&gt;"",IF(I78&lt;&gt;"",SMALL(I76:J78,1),""),"")</f>
        <v>0</v>
      </c>
      <c r="L76" s="112"/>
      <c r="M76" s="112"/>
      <c r="N76" s="112"/>
      <c r="O76" s="94"/>
      <c r="P76" s="117"/>
      <c r="S76" s="105" t="str">
        <f>IF(U76&lt;&gt;"",1+COUNTIF(S72:S75,"1")+COUNTIF(S72:S75,"2")+COUNTIF(S72:S75,"3")+COUNTIF(S72:S75,"4"),"")</f>
        <v/>
      </c>
      <c r="T76" s="106" t="str">
        <f t="shared" si="6"/>
        <v/>
      </c>
      <c r="U76" s="111" t="str">
        <f>IF(U72&lt;&gt;"",IF(G76=U72,G78,IF(G78=U72,G76,IF(G92=U72,G94,IF(G94=U72,G92,IF(G108=U72,G110,IF(G110=U72,G108,IF(G124=U72,G126,IF(G126=U72,G124)))))))),"")</f>
        <v/>
      </c>
      <c r="V76" s="107" t="str">
        <f>IF(U76="","",VLOOKUP(U76,LISTAS!$F$5:$G$204,2,0))</f>
        <v/>
      </c>
      <c r="W76" s="108" t="str">
        <f t="shared" si="7"/>
        <v/>
      </c>
      <c r="X76" s="108" t="str">
        <f t="shared" si="8"/>
        <v/>
      </c>
    </row>
    <row r="77" spans="2:24" ht="18" customHeight="1">
      <c r="B77" s="109"/>
      <c r="C77" s="101"/>
      <c r="D77" s="100"/>
      <c r="E77" s="100"/>
      <c r="F77" s="136"/>
      <c r="G77" s="89" t="str">
        <f>IF(G76="","",VLOOKUP(G76,LISTAS!$F$5:$G$204,2,0))</f>
        <v/>
      </c>
      <c r="H77" s="152"/>
      <c r="I77" s="100"/>
      <c r="J77" s="100"/>
      <c r="K77" s="101"/>
      <c r="L77" s="112"/>
      <c r="M77" s="112"/>
      <c r="N77" s="112"/>
      <c r="O77" s="94"/>
      <c r="P77" s="117"/>
      <c r="S77" s="105" t="str">
        <f>IF(U77&lt;&gt;"",1+COUNTIF(S72:S76,"1")+COUNTIF(S72:S76,"2")+COUNTIF(S72:S76,"3")+COUNTIF(S72:S76,"4")+COUNTIF(S72:S76,"5"),"")</f>
        <v/>
      </c>
      <c r="T77" s="106" t="str">
        <f t="shared" si="6"/>
        <v/>
      </c>
      <c r="U77" s="111" t="str">
        <f>IF(U73&lt;&gt;"",IF(G76=U73,G78,IF(G78=U73,G76,IF(G92=U73,G94,IF(G94=U73,G92,IF(G108=U73,G110,IF(G110=U73,G108,IF(G124=U73,G126,IF(G126=U73,G124)))))))),"")</f>
        <v/>
      </c>
      <c r="V77" s="107" t="str">
        <f>IF(U77="","",VLOOKUP(U77,LISTAS!$F$5:$G$204,2,0))</f>
        <v/>
      </c>
      <c r="W77" s="108" t="str">
        <f t="shared" si="7"/>
        <v/>
      </c>
      <c r="X77" s="108" t="str">
        <f t="shared" si="8"/>
        <v/>
      </c>
    </row>
    <row r="78" spans="2:24" ht="18" customHeight="1">
      <c r="B78" s="109"/>
      <c r="C78" s="101"/>
      <c r="D78" s="100"/>
      <c r="E78" s="120"/>
      <c r="F78" s="137"/>
      <c r="G78" s="88" t="str">
        <f>IF(D80&lt;&gt;"",IF(D82&lt;&gt;"",IF(D80=D82,"",IF(D80&gt;D82,C80,C82)),""),"")</f>
        <v/>
      </c>
      <c r="H78" s="151">
        <v>0</v>
      </c>
      <c r="I78" s="110">
        <f>IF(H78&lt;&gt;"",H78,"")</f>
        <v>0</v>
      </c>
      <c r="J78" s="100" t="str">
        <f>IF(H78&lt;&gt;"",IF(G78="","",G78),"")</f>
        <v/>
      </c>
      <c r="K78" s="101" t="str">
        <f>VLOOKUP(K76,I76:J78,2,0)</f>
        <v/>
      </c>
      <c r="L78" s="112"/>
      <c r="M78" s="112"/>
      <c r="N78" s="112"/>
      <c r="O78" s="94"/>
      <c r="P78" s="117"/>
      <c r="S78" s="105" t="str">
        <f>IF(U78&lt;&gt;"",1+COUNTIF(S72:S77,"1")+COUNTIF(S72:S77,"2")+COUNTIF(S72:S77,"3")+COUNTIF(S72:S77,"4")+COUNTIF(S72:S77,"5")+COUNTIF(S72:S77,"6"),"")</f>
        <v/>
      </c>
      <c r="T78" s="106" t="str">
        <f t="shared" si="6"/>
        <v/>
      </c>
      <c r="U78" s="111" t="str">
        <f>IF(U74&lt;&gt;"",IF(G76=U74,G78,IF(G78=U74,G76,IF(G92=U74,G94,IF(G94=U74,G92,IF(G108=U74,G110,IF(G110=U74,G108,IF(G124=U74,G126,IF(G126=U74,G124)))))))),"")</f>
        <v/>
      </c>
      <c r="V78" s="107" t="str">
        <f>IF(U78="","",VLOOKUP(U78,LISTAS!$F$5:$G$204,2,0))</f>
        <v/>
      </c>
      <c r="W78" s="108" t="str">
        <f t="shared" si="7"/>
        <v/>
      </c>
      <c r="X78" s="108" t="str">
        <f t="shared" si="8"/>
        <v/>
      </c>
    </row>
    <row r="79" spans="2:24" ht="18" customHeight="1">
      <c r="B79" s="109"/>
      <c r="C79" s="101"/>
      <c r="D79" s="100"/>
      <c r="E79" s="120"/>
      <c r="F79" s="100"/>
      <c r="G79" s="89" t="str">
        <f>IF(G78="","",VLOOKUP(G78,LISTAS!$F$5:$G$204,2,0))</f>
        <v/>
      </c>
      <c r="H79" s="152"/>
      <c r="I79" s="120"/>
      <c r="J79" s="100"/>
      <c r="K79" s="101"/>
      <c r="L79" s="112"/>
      <c r="M79" s="112"/>
      <c r="N79" s="112"/>
      <c r="O79" s="94"/>
      <c r="P79" s="117"/>
      <c r="S79" s="105" t="str">
        <f>IF(U79&lt;&gt;"",1+COUNTIF(S72:S78,"1")+COUNTIF(S72:S78,"2")+COUNTIF(S72:S78,"3")+COUNTIF(S72:S78,"4")+COUNTIF(S72:S78,"5")+COUNTIF(S72:S78,"6")+COUNTIF(S72:S78,"7"),"")</f>
        <v/>
      </c>
      <c r="T79" s="106" t="str">
        <f t="shared" si="6"/>
        <v/>
      </c>
      <c r="U79" s="111" t="str">
        <f>IF(U75&lt;&gt;"",IF(G76=U75,G78,IF(G78=U75,G76,IF(G92=U75,G94,IF(G94=U75,G92,IF(G108=U75,G110,IF(G110=U75,G108,IF(G124=U75,G126,IF(G126=U75,G124)))))))),"")</f>
        <v/>
      </c>
      <c r="V79" s="107" t="str">
        <f>IF(U79="","",VLOOKUP(U79,LISTAS!$F$5:$G$204,2,0))</f>
        <v/>
      </c>
      <c r="W79" s="108" t="str">
        <f t="shared" si="7"/>
        <v/>
      </c>
      <c r="X79" s="108" t="str">
        <f t="shared" si="8"/>
        <v/>
      </c>
    </row>
    <row r="80" spans="2:24" ht="18" customHeight="1">
      <c r="B80" s="109">
        <v>7</v>
      </c>
      <c r="C80" s="88"/>
      <c r="D80" s="151">
        <v>0</v>
      </c>
      <c r="E80" s="121">
        <f>IF(D80&lt;&gt;"",D80,"")</f>
        <v>0</v>
      </c>
      <c r="F80" s="100" t="str">
        <f>IF(D80&lt;&gt;"",IF(C80="","",C80),"")</f>
        <v/>
      </c>
      <c r="G80" s="101">
        <f>IF(E80&lt;&gt;"",IF(E82&lt;&gt;"",SMALL(E80:F82,1),""),"")</f>
        <v>0</v>
      </c>
      <c r="H80" s="100"/>
      <c r="I80" s="120"/>
      <c r="J80" s="100"/>
      <c r="K80" s="101"/>
      <c r="L80" s="100"/>
      <c r="M80" s="100"/>
      <c r="N80" s="100"/>
      <c r="O80" s="101"/>
      <c r="P80" s="123"/>
      <c r="S80" s="105" t="str">
        <f>IF(U80&lt;&gt;"",1+COUNTIF(S72:S79,"1")+COUNTIF(S72:S79,"2")+COUNTIF(S72:S79,"3")+COUNTIF(S72:S79,"4")+COUNTIF(S72:S79,"5")+COUNTIF(S72:S79,"6")+COUNTIF(S72:S79,"7")+COUNTIF(S72:S79,"8"),"")</f>
        <v/>
      </c>
      <c r="T80" s="106" t="str">
        <f t="shared" si="6"/>
        <v/>
      </c>
      <c r="U80" s="111" t="str">
        <f>IF(U72&lt;&gt;"",IF(C72=U72,G74,IF(C74=U72,G74,IF(C80=U72,G82,IF(C82=U72,G82,IF(C88=U72,G90,IF(C90=U72,G90,IF(C96=U72,G98,IF(C98=U72,G98,IF(C104=U72,G106,IF(C106=U72,G106,IF(C112=U72,G114,IF(C114=U72,G114,IF(C120=U72,G122,IF(C122=U72,G122,IF(C128=U72,G130,IF(C130=U72,G130)))))))))))))))),"")</f>
        <v/>
      </c>
      <c r="V80" s="107" t="str">
        <f>IF(U80="","",VLOOKUP(U80,LISTAS!$F$5:$G$204,2,0))</f>
        <v/>
      </c>
      <c r="W80" s="108" t="str">
        <f t="shared" si="7"/>
        <v/>
      </c>
      <c r="X80" s="108" t="str">
        <f t="shared" si="8"/>
        <v/>
      </c>
    </row>
    <row r="81" spans="2:24" ht="18" customHeight="1">
      <c r="B81" s="109"/>
      <c r="C81" s="89" t="str">
        <f>IF(C80="","",VLOOKUP(C80,LISTAS!$F$5:$G$204,2,0))</f>
        <v/>
      </c>
      <c r="D81" s="152"/>
      <c r="E81" s="122"/>
      <c r="F81" s="100"/>
      <c r="G81" s="101"/>
      <c r="H81" s="100"/>
      <c r="I81" s="120"/>
      <c r="J81" s="100"/>
      <c r="K81" s="101"/>
      <c r="L81" s="100"/>
      <c r="M81" s="100"/>
      <c r="N81" s="100"/>
      <c r="O81" s="101"/>
      <c r="P81" s="123"/>
      <c r="S81" s="105" t="str">
        <f>IF(U81&lt;&gt;"",1+COUNTIF(S72:S80,"1")+COUNTIF(S72:S80,"2")+COUNTIF(S72:S80,"3")+COUNTIF(S72:S80,"4")+COUNTIF(S72:S80,"5")+COUNTIF(S72:S80,"6")+COUNTIF(S72:S80,"7")+COUNTIF(S72:S80,"8")+COUNTIF(S72:S80,"9"),"")</f>
        <v/>
      </c>
      <c r="T81" s="106" t="str">
        <f t="shared" si="6"/>
        <v/>
      </c>
      <c r="U81" s="111" t="str">
        <f>IF(U73&lt;&gt;"",IF(C72=U73,G74,IF(C74=U73,G74,IF(C80=U73,G82,IF(C82=U73,G82,IF(C88=U73,G90,IF(C90=U73,G90,IF(C96=U73,G98,IF(C98=U73,G98,IF(C104=U73,G106,IF(C106=U73,G106,IF(C112=U73,G114,IF(C114=U73,G114,IF(C120=U73,G122,IF(C122=U73,G122,IF(C128=U73,G130,IF(C130=U73,G130)))))))))))))))),"")</f>
        <v/>
      </c>
      <c r="V81" s="107" t="str">
        <f>IF(U81="","",VLOOKUP(U81,LISTAS!$F$5:$G$204,2,0))</f>
        <v/>
      </c>
      <c r="W81" s="108" t="str">
        <f t="shared" si="7"/>
        <v/>
      </c>
      <c r="X81" s="108" t="str">
        <f t="shared" si="8"/>
        <v/>
      </c>
    </row>
    <row r="82" spans="2:24" ht="18" customHeight="1">
      <c r="B82" s="109">
        <v>9</v>
      </c>
      <c r="C82" s="88"/>
      <c r="D82" s="151">
        <v>0</v>
      </c>
      <c r="E82" s="122">
        <f>IF(D82&lt;&gt;"",D82,"")</f>
        <v>0</v>
      </c>
      <c r="F82" s="100" t="str">
        <f>IF(D82&lt;&gt;"",IF(C82="","",C82),"")</f>
        <v/>
      </c>
      <c r="G82" s="101" t="str">
        <f>VLOOKUP(G80,E80:F82,2,0)</f>
        <v/>
      </c>
      <c r="H82" s="100"/>
      <c r="I82" s="120"/>
      <c r="J82" s="100"/>
      <c r="K82" s="101"/>
      <c r="L82" s="100"/>
      <c r="M82" s="100"/>
      <c r="N82" s="100"/>
      <c r="O82" s="101"/>
      <c r="P82" s="123"/>
      <c r="S82" s="105" t="str">
        <f>IF(U82&lt;&gt;"",1+COUNTIF(S72:S81,"1")+COUNTIF(S72:S81,"2")+COUNTIF(S72:S81,"3")+COUNTIF(S72:S81,"4")+COUNTIF(S72:S81,"5")+COUNTIF(S72:S81,"6")+COUNTIF(S72:S81,"7")+COUNTIF(S72:S81,"8")+COUNTIF(S72:S81,"9")+COUNTIF(S72:S81,"10"),"")</f>
        <v/>
      </c>
      <c r="T82" s="106" t="str">
        <f t="shared" si="6"/>
        <v/>
      </c>
      <c r="U82" s="111" t="str">
        <f>IF(U74&lt;&gt;"",IF(C72=U74,G74,IF(C74=U74,G74,IF(C80=U74,G82,IF(C82=U74,G82,IF(C88=U74,G90,IF(C90=U74,G90,IF(C96=U74,G98,IF(C98=U74,G98,IF(C104=U74,G106,IF(C106=U74,G106,IF(C112=U74,G114,IF(C114=U74,G114,IF(C120=U74,G122,IF(C122=U74,G122,IF(C128=U74,G130,IF(C130=U74,G130)))))))))))))))),"")</f>
        <v/>
      </c>
      <c r="V82" s="107" t="str">
        <f>IF(U82="","",VLOOKUP(U82,LISTAS!$F$5:$G$204,2,0))</f>
        <v/>
      </c>
      <c r="W82" s="108" t="str">
        <f t="shared" si="7"/>
        <v/>
      </c>
      <c r="X82" s="108" t="str">
        <f t="shared" si="8"/>
        <v/>
      </c>
    </row>
    <row r="83" spans="2:24" ht="18" customHeight="1">
      <c r="B83" s="109"/>
      <c r="C83" s="89" t="str">
        <f>IF(C82="","",VLOOKUP(C82,LISTAS!$F$5:$G$204,2,0))</f>
        <v/>
      </c>
      <c r="D83" s="152"/>
      <c r="E83" s="100"/>
      <c r="F83" s="100"/>
      <c r="G83" s="101"/>
      <c r="H83" s="100"/>
      <c r="I83" s="120"/>
      <c r="J83" s="100"/>
      <c r="K83" s="101"/>
      <c r="L83" s="100"/>
      <c r="M83" s="100"/>
      <c r="N83" s="100"/>
      <c r="O83" s="101"/>
      <c r="P83" s="123"/>
      <c r="S83" s="105" t="str">
        <f>IF(U83&lt;&gt;"",1+COUNTIF(S72:S82,"1")+COUNTIF(S72:S82,"2")+COUNTIF(S72:S82,"3")+COUNTIF(S72:S82,"4")+COUNTIF(S72:S82,"5")+COUNTIF(S72:S82,"6")+COUNTIF(S72:S82,"7")+COUNTIF(S72:S82,"8")+COUNTIF(S72:S82,"9")+COUNTIF(S72:S82,"10")+COUNTIF(S72:S82,"11"),"")</f>
        <v/>
      </c>
      <c r="T83" s="106" t="str">
        <f t="shared" si="6"/>
        <v/>
      </c>
      <c r="U83" s="111" t="str">
        <f>IF(U75&lt;&gt;"",IF(C72=U75,G74,IF(C74=U75,G74,IF(C80=U75,G82,IF(C82=U75,G82,IF(C88=U75,G90,IF(C90=U75,G90,IF(C96=U75,G98,IF(C98=U75,G98,IF(C104=U75,G106,IF(C106=U75,G106,IF(C112=U75,G114,IF(C114=U75,G114,IF(C120=U75,G122,IF(C122=U75,G122,IF(C128=U75,G130,IF(C130=U75,G130)))))))))))))))),"")</f>
        <v/>
      </c>
      <c r="V83" s="107" t="str">
        <f>IF(U83="","",VLOOKUP(U83,LISTAS!$F$5:$G$204,2,0))</f>
        <v/>
      </c>
      <c r="W83" s="108" t="str">
        <f t="shared" si="7"/>
        <v/>
      </c>
      <c r="X83" s="108" t="str">
        <f t="shared" si="8"/>
        <v/>
      </c>
    </row>
    <row r="84" spans="2:24" ht="18" customHeight="1">
      <c r="B84" s="109"/>
      <c r="C84" s="101"/>
      <c r="D84" s="100"/>
      <c r="E84" s="100"/>
      <c r="F84" s="100"/>
      <c r="G84" s="101"/>
      <c r="H84" s="100"/>
      <c r="I84" s="120"/>
      <c r="J84" s="100"/>
      <c r="K84" s="88" t="str">
        <f>IF(H76&lt;&gt;"",IF(H78&lt;&gt;"",IF(H76=H78,"",IF(H76&gt;H78,G76,G78)),""),"")</f>
        <v/>
      </c>
      <c r="L84" s="151">
        <v>0</v>
      </c>
      <c r="M84" s="100">
        <f>IF(L84&lt;&gt;"",L84,"")</f>
        <v>0</v>
      </c>
      <c r="N84" s="100" t="str">
        <f>IF(L84&lt;&gt;"",IF(K84="","",K84),"")</f>
        <v/>
      </c>
      <c r="O84" s="101">
        <f>IF(M84&lt;&gt;"",IF(M86&lt;&gt;"",SMALL(M84:N86,1),""),"")</f>
        <v>0</v>
      </c>
      <c r="P84" s="123"/>
      <c r="S84" s="105" t="str">
        <f>IF(U84&lt;&gt;"",1+COUNTIF(S72:S83,"1")+COUNTIF(S72:S83,"2")+COUNTIF(S72:S83,"3")+COUNTIF(S72:S83,"4")+COUNTIF(S72:S83,"5")+COUNTIF(S72:S83,"6")+COUNTIF(S72:S83,"7")+COUNTIF(S72:S83,"8")+COUNTIF(S72:S83,"9")+COUNTIF(S72:S83,"10")+COUNTIF(S72:S83,"11")+COUNTIF(S72:S83,"12"),"")</f>
        <v/>
      </c>
      <c r="T84" s="106" t="str">
        <f t="shared" si="6"/>
        <v/>
      </c>
      <c r="U84" s="111" t="str">
        <f>IF(U76&lt;&gt;"",IF(C72=U76,G74,IF(C74=U76,G74,IF(C80=U76,G82,IF(C82=U76,G82,IF(C88=U76,G90,IF(C90=U76,G90,IF(C96=U76,G98,IF(C98=U76,G98,IF(C104=U76,G106,IF(C106=U76,G106,IF(C112=U76,G114,IF(C114=U76,G114,IF(C120=U76,G122,IF(C122=U76,G122,IF(C128=U76,G130,IF(C130=U76,G130)))))))))))))))),"")</f>
        <v/>
      </c>
      <c r="V84" s="107" t="str">
        <f>IF(U84="","",VLOOKUP(U84,LISTAS!$F$5:$G$204,2,0))</f>
        <v/>
      </c>
      <c r="W84" s="108" t="str">
        <f t="shared" si="7"/>
        <v/>
      </c>
      <c r="X84" s="108" t="str">
        <f t="shared" si="8"/>
        <v/>
      </c>
    </row>
    <row r="85" spans="2:24" ht="18" customHeight="1">
      <c r="B85" s="109"/>
      <c r="C85" s="101"/>
      <c r="D85" s="100"/>
      <c r="E85" s="100"/>
      <c r="F85" s="100"/>
      <c r="G85" s="101"/>
      <c r="H85" s="100"/>
      <c r="I85" s="120"/>
      <c r="J85" s="100"/>
      <c r="K85" s="89" t="str">
        <f>IF(K84="","",VLOOKUP(K84,LISTAS!$F$5:$G$204,2,0))</f>
        <v/>
      </c>
      <c r="L85" s="152"/>
      <c r="M85" s="100"/>
      <c r="N85" s="100"/>
      <c r="O85" s="101"/>
      <c r="P85" s="123"/>
      <c r="S85" s="105" t="str">
        <f>IF(U85&lt;&gt;"",1+COUNTIF(S72:S84,"1")+COUNTIF(S72:S84,"2")+COUNTIF(S72:S84,"3")+COUNTIF(S72:S84,"4")+COUNTIF(S72:S84,"5")+COUNTIF(S72:S84,"6")+COUNTIF(S72:S84,"7")+COUNTIF(S72:S84,"8")+COUNTIF(S72:S84,"9")+COUNTIF(S72:S84,"10")+COUNTIF(S72:S84,"11")+COUNTIF(S72:S84,"12")+COUNTIF(S72:S84,"13"),"")</f>
        <v/>
      </c>
      <c r="T85" s="106" t="str">
        <f t="shared" si="6"/>
        <v/>
      </c>
      <c r="U85" s="111" t="str">
        <f>IF(U77&lt;&gt;"",IF(C72=U77,G74,IF(C74=U77,G74,IF(C80=U77,G82,IF(C82=U77,G82,IF(C88=U77,G90,IF(C90=U77,G90,IF(C96=U77,G98,IF(C98=U77,G98,IF(C104=U77,G106,IF(C106=U77,G106,IF(C112=U77,G114,IF(C114=U77,G114,IF(C120=U77,G122,IF(C122=U77,G122,IF(C128=U77,G130,IF(C130=U77,G130)))))))))))))))),"")</f>
        <v/>
      </c>
      <c r="V85" s="107" t="str">
        <f>IF(U85="","",VLOOKUP(U85,LISTAS!$F$5:$G$204,2,0))</f>
        <v/>
      </c>
      <c r="W85" s="108" t="str">
        <f t="shared" si="7"/>
        <v/>
      </c>
      <c r="X85" s="108" t="str">
        <f t="shared" si="8"/>
        <v/>
      </c>
    </row>
    <row r="86" spans="2:24" ht="18" customHeight="1">
      <c r="B86" s="109"/>
      <c r="C86" s="101"/>
      <c r="D86" s="100"/>
      <c r="E86" s="100"/>
      <c r="F86" s="100"/>
      <c r="G86" s="101"/>
      <c r="H86" s="100"/>
      <c r="I86" s="120"/>
      <c r="J86" s="137"/>
      <c r="K86" s="88" t="str">
        <f>IF(H92&lt;&gt;"",IF(H94&lt;&gt;"",IF(H92=H94,"",IF(H92&gt;H94,G92,G94)),""),"")</f>
        <v/>
      </c>
      <c r="L86" s="151">
        <v>0</v>
      </c>
      <c r="M86" s="110">
        <f>IF(L86&lt;&gt;"",L86,"")</f>
        <v>0</v>
      </c>
      <c r="N86" s="100" t="str">
        <f>IF(L86&lt;&gt;"",IF(K86="","",K86),"")</f>
        <v/>
      </c>
      <c r="O86" s="101" t="str">
        <f>VLOOKUP(O84,M84:N86,2,0)</f>
        <v/>
      </c>
      <c r="P86" s="123"/>
      <c r="S86" s="105" t="str">
        <f>IF(U86&lt;&gt;"",1+COUNTIF(S72:S85,"1")+COUNTIF(S72:S85,"2")+COUNTIF(S72:S85,"3")+COUNTIF(S72:S85,"4")+COUNTIF(S72:S85,"5")+COUNTIF(S72:S85,"6")+COUNTIF(S72:S85,"7")+COUNTIF(S72:S85,"8")+COUNTIF(S72:S85,"9")+COUNTIF(S72:S85,"10")+COUNTIF(S72:S85,"11")+COUNTIF(S72:S85,"12")+COUNTIF(S72:S85,"13")+COUNTIF(S72:S85,"14"),"")</f>
        <v/>
      </c>
      <c r="T86" s="106" t="str">
        <f t="shared" si="6"/>
        <v/>
      </c>
      <c r="U86" s="111" t="str">
        <f>IF(U78&lt;&gt;"",IF(C72=U78,G74,IF(C74=U78,G74,IF(C80=U78,G82,IF(C82=U78,G82,IF(C88=U78,G90,IF(C90=U78,G90,IF(C96=U78,G98,IF(C98=U78,G98,IF(C104=U78,G106,IF(C106=U78,G106,IF(C112=U78,G114,IF(C114=U78,G114,IF(C120=U78,G122,IF(C122=U78,G122,IF(C128=U78,G130,IF(C130=U78,G130)))))))))))))))),"")</f>
        <v/>
      </c>
      <c r="V86" s="107" t="str">
        <f>IF(U86="","",VLOOKUP(U86,LISTAS!$F$5:$G$204,2,0))</f>
        <v/>
      </c>
      <c r="W86" s="108" t="str">
        <f t="shared" si="7"/>
        <v/>
      </c>
      <c r="X86" s="108" t="str">
        <f t="shared" si="8"/>
        <v/>
      </c>
    </row>
    <row r="87" spans="2:24" ht="18" customHeight="1">
      <c r="B87" s="109"/>
      <c r="C87" s="101"/>
      <c r="D87" s="100"/>
      <c r="E87" s="100"/>
      <c r="F87" s="100"/>
      <c r="G87" s="101"/>
      <c r="H87" s="100"/>
      <c r="I87" s="120"/>
      <c r="J87" s="100"/>
      <c r="K87" s="89" t="str">
        <f>IF(K86="","",VLOOKUP(K86,LISTAS!$F$5:$G$204,2,0))</f>
        <v/>
      </c>
      <c r="L87" s="152"/>
      <c r="M87" s="120"/>
      <c r="N87" s="100"/>
      <c r="O87" s="101"/>
      <c r="P87" s="123"/>
      <c r="S87" s="105" t="str">
        <f>IF(U87&lt;&gt;"",1+COUNTIF(S72:S86,"1")+COUNTIF(S72:S86,"2")+COUNTIF(S72:S86,"3")+COUNTIF(S72:S86,"4")+COUNTIF(S72:S86,"5")+COUNTIF(S72:S86,"6")+COUNTIF(S72:S86,"7")+COUNTIF(S72:S86,"8")+COUNTIF(S72:S86,"9")+COUNTIF(S72:S86,"10")+COUNTIF(S72:S86,"11")+COUNTIF(S72:S86,"12")+COUNTIF(S72:S86,"13")+COUNTIF(S72:S86,"14")+COUNTIF(S72:S86,"15"),"")</f>
        <v/>
      </c>
      <c r="T87" s="106" t="str">
        <f t="shared" si="6"/>
        <v/>
      </c>
      <c r="U87" s="111" t="str">
        <f>IF(U79&lt;&gt;"",IF(C72=U79,G74,IF(C74=U79,G74,IF(C80=U79,G82,IF(C82=U79,G82,IF(C88=U79,G90,IF(C90=U79,G90,IF(C96=U79,G98,IF(C98=U79,G98,IF(C104=U79,G106,IF(C106=U79,G106,IF(C112=U79,G114,IF(C114=U79,G114,IF(C120=U79,G122,IF(C122=U79,G122,IF(C128=U79,G130,IF(C130=U79,G130)))))))))))))))),"")</f>
        <v/>
      </c>
      <c r="V87" s="107" t="str">
        <f>IF(U87="","",VLOOKUP(U87,LISTAS!$F$5:$G$204,2,0))</f>
        <v/>
      </c>
      <c r="W87" s="108" t="str">
        <f t="shared" si="7"/>
        <v/>
      </c>
      <c r="X87" s="108" t="str">
        <f t="shared" si="8"/>
        <v/>
      </c>
    </row>
    <row r="88" spans="2:24" ht="18" customHeight="1">
      <c r="B88" s="109">
        <v>6</v>
      </c>
      <c r="C88" s="88"/>
      <c r="D88" s="151">
        <v>0</v>
      </c>
      <c r="E88" s="100">
        <f>IF(D88&lt;&gt;"",D88,"")</f>
        <v>0</v>
      </c>
      <c r="F88" s="100" t="str">
        <f>IF(D88&lt;&gt;"",IF(C88="","",C88),"")</f>
        <v/>
      </c>
      <c r="G88" s="101">
        <f>IF(E88&lt;&gt;"",IF(E90&lt;&gt;"",SMALL(E88:F90,1),""),"")</f>
        <v>0</v>
      </c>
      <c r="H88" s="100"/>
      <c r="I88" s="120"/>
      <c r="J88" s="100"/>
      <c r="K88" s="101"/>
      <c r="L88" s="100"/>
      <c r="M88" s="120"/>
      <c r="N88" s="100"/>
      <c r="O88" s="101"/>
      <c r="P88" s="123"/>
      <c r="S88" s="105"/>
      <c r="T88" s="106"/>
      <c r="U88" s="111"/>
      <c r="V88" s="107"/>
      <c r="W88" s="108"/>
      <c r="X88" s="108"/>
    </row>
    <row r="89" spans="2:24" ht="18" customHeight="1">
      <c r="B89" s="109"/>
      <c r="C89" s="89" t="str">
        <f>IF(C88="","",VLOOKUP(C88,LISTAS!$F$5:$G$204,2,0))</f>
        <v/>
      </c>
      <c r="D89" s="152"/>
      <c r="E89" s="100"/>
      <c r="F89" s="100"/>
      <c r="G89" s="101"/>
      <c r="H89" s="100"/>
      <c r="I89" s="120"/>
      <c r="J89" s="100"/>
      <c r="K89" s="101"/>
      <c r="L89" s="100"/>
      <c r="M89" s="120"/>
      <c r="N89" s="100"/>
      <c r="O89" s="101"/>
      <c r="P89" s="123"/>
      <c r="S89" s="105"/>
      <c r="T89" s="106"/>
      <c r="U89" s="107"/>
      <c r="V89" s="107" t="str">
        <f>IF(U89="","",VLOOKUP(U89,LISTAS!$F$5:$G$204,2,0))</f>
        <v/>
      </c>
      <c r="W89" s="108" t="str">
        <f t="shared" ref="W89" si="9">IF(S89="","",IF(S89=1,180,IF(S89=2,170,IF(S89=3,150,IF(S89=4,140,IF(S89=5,135,IF(S89=6,130,IF(S89=7,120,IF(S89=8,110,IF(S89=9,105,IF(S89=10,105,IF(S89=11,105,IF(S89=12,105,IF(S89=13,105,IF(S89=14,105,IF(S89=15,105,IF(S89=16,105,IF(S89&gt;16,"",""))))))))))))))))))</f>
        <v/>
      </c>
      <c r="X89" s="108" t="str">
        <f t="shared" ref="X89" si="10">IF(S89="","",IF($V$5="NÃO","",IF(S89=1,180,IF(S89=2,170,IF(S89=3,150,IF(S89=4,140,IF(S89=5,135,IF(S89=6,130,IF(S89=7,120,IF(S89=8,110,IF(S89=9,105,IF(S89=10,105,IF(S89=11,105,IF(S89=12,105,IF(S89=13,105,IF(S89=14,105,IF(S89=15,105,IF(S89=16,105,IF(S89&gt;16,"","")))))))))))))))))))</f>
        <v/>
      </c>
    </row>
    <row r="90" spans="2:24" ht="18" customHeight="1">
      <c r="B90" s="109">
        <v>11</v>
      </c>
      <c r="C90" s="88"/>
      <c r="D90" s="151">
        <v>0</v>
      </c>
      <c r="E90" s="110">
        <f>IF(D90&lt;&gt;"",D90,"")</f>
        <v>0</v>
      </c>
      <c r="F90" s="100" t="str">
        <f>IF(D90&lt;&gt;"",IF(C90="","",C90),"")</f>
        <v/>
      </c>
      <c r="G90" s="101" t="str">
        <f>VLOOKUP(G88,E88:F90,2,0)</f>
        <v/>
      </c>
      <c r="H90" s="100"/>
      <c r="I90" s="120"/>
      <c r="J90" s="100"/>
      <c r="K90" s="101"/>
      <c r="L90" s="100"/>
      <c r="M90" s="120"/>
      <c r="N90" s="100"/>
      <c r="O90" s="101"/>
      <c r="P90" s="123"/>
      <c r="S90" s="105"/>
      <c r="T90" s="106"/>
      <c r="U90" s="111"/>
      <c r="V90" s="107"/>
      <c r="W90" s="108"/>
      <c r="X90" s="108"/>
    </row>
    <row r="91" spans="2:24" ht="18" customHeight="1">
      <c r="B91" s="109"/>
      <c r="C91" s="89" t="str">
        <f>IF(C90="","",VLOOKUP(C90,LISTAS!$F$5:$G$204,2,0))</f>
        <v/>
      </c>
      <c r="D91" s="152"/>
      <c r="E91" s="100"/>
      <c r="F91" s="124"/>
      <c r="G91" s="101"/>
      <c r="H91" s="100"/>
      <c r="I91" s="120"/>
      <c r="J91" s="100"/>
      <c r="K91" s="101"/>
      <c r="L91" s="100"/>
      <c r="M91" s="120"/>
      <c r="N91" s="100"/>
      <c r="O91" s="101"/>
      <c r="P91" s="123"/>
      <c r="S91" s="105"/>
      <c r="T91" s="106"/>
      <c r="U91" s="111"/>
      <c r="V91" s="107"/>
      <c r="W91" s="108"/>
      <c r="X91" s="108"/>
    </row>
    <row r="92" spans="2:24" ht="18" customHeight="1">
      <c r="B92" s="109"/>
      <c r="C92" s="101"/>
      <c r="D92" s="100"/>
      <c r="E92" s="100"/>
      <c r="F92" s="136"/>
      <c r="G92" s="88" t="str">
        <f>IF(D88&lt;&gt;"",IF(D90&lt;&gt;"",IF(D88=D90,"",IF(D88&gt;D90,C88,C90)),""),"")</f>
        <v/>
      </c>
      <c r="H92" s="151">
        <v>0</v>
      </c>
      <c r="I92" s="121">
        <f>IF(H92&lt;&gt;"",H92,"")</f>
        <v>0</v>
      </c>
      <c r="J92" s="100" t="str">
        <f>IF(H92&lt;&gt;"",IF(G92="","",G92),"")</f>
        <v/>
      </c>
      <c r="K92" s="101">
        <f>IF(I92&lt;&gt;"",IF(I94&lt;&gt;"",SMALL(I92:J94,1),""),"")</f>
        <v>0</v>
      </c>
      <c r="L92" s="112"/>
      <c r="M92" s="120"/>
      <c r="N92" s="100"/>
      <c r="O92" s="101"/>
      <c r="P92" s="123"/>
      <c r="S92" s="105"/>
      <c r="T92" s="106"/>
      <c r="U92" s="111"/>
      <c r="V92" s="107"/>
      <c r="W92" s="108"/>
      <c r="X92" s="108"/>
    </row>
    <row r="93" spans="2:24" ht="18" customHeight="1">
      <c r="B93" s="109"/>
      <c r="C93" s="101"/>
      <c r="D93" s="100"/>
      <c r="E93" s="100"/>
      <c r="F93" s="136"/>
      <c r="G93" s="89" t="str">
        <f>IF(G92="","",VLOOKUP(G92,LISTAS!$F$5:$G$204,2,0))</f>
        <v/>
      </c>
      <c r="H93" s="152"/>
      <c r="I93" s="122"/>
      <c r="J93" s="100"/>
      <c r="K93" s="101"/>
      <c r="L93" s="112"/>
      <c r="M93" s="120"/>
      <c r="N93" s="100"/>
      <c r="O93" s="101"/>
      <c r="P93" s="123"/>
      <c r="S93" s="105"/>
      <c r="T93" s="106"/>
      <c r="U93" s="111"/>
      <c r="V93" s="107"/>
      <c r="W93" s="108"/>
      <c r="X93" s="108"/>
    </row>
    <row r="94" spans="2:24" ht="18" customHeight="1">
      <c r="B94" s="109"/>
      <c r="C94" s="101"/>
      <c r="D94" s="100"/>
      <c r="E94" s="120"/>
      <c r="F94" s="137"/>
      <c r="G94" s="88" t="str">
        <f>IF(D96&lt;&gt;"",IF(D98&lt;&gt;"",IF(D96=D98,"",IF(D96&gt;D98,C96,C98)),""),"")</f>
        <v/>
      </c>
      <c r="H94" s="151">
        <v>0</v>
      </c>
      <c r="I94" s="122">
        <f>IF(H94&lt;&gt;"",H94,"")</f>
        <v>0</v>
      </c>
      <c r="J94" s="100" t="str">
        <f>IF(H94&lt;&gt;"",IF(G94="","",G94),"")</f>
        <v/>
      </c>
      <c r="K94" s="101" t="str">
        <f>VLOOKUP(K92,I92:J94,2,0)</f>
        <v/>
      </c>
      <c r="L94" s="112"/>
      <c r="M94" s="120"/>
      <c r="N94" s="100"/>
      <c r="O94" s="101"/>
      <c r="P94" s="123"/>
      <c r="S94" s="105"/>
      <c r="T94" s="106"/>
      <c r="U94" s="111"/>
      <c r="V94" s="107"/>
      <c r="W94" s="108"/>
      <c r="X94" s="108"/>
    </row>
    <row r="95" spans="2:24" ht="18" customHeight="1">
      <c r="B95" s="109"/>
      <c r="C95" s="101"/>
      <c r="D95" s="100"/>
      <c r="E95" s="120"/>
      <c r="F95" s="100"/>
      <c r="G95" s="89" t="str">
        <f>IF(G94="","",VLOOKUP(G94,LISTAS!$F$5:$G$204,2,0))</f>
        <v/>
      </c>
      <c r="H95" s="152"/>
      <c r="I95" s="100"/>
      <c r="J95" s="100"/>
      <c r="K95" s="101"/>
      <c r="L95" s="112"/>
      <c r="M95" s="120"/>
      <c r="N95" s="100"/>
      <c r="O95" s="101"/>
      <c r="P95" s="123"/>
      <c r="S95" s="105"/>
      <c r="T95" s="106"/>
      <c r="U95" s="111"/>
      <c r="V95" s="107"/>
      <c r="W95" s="108"/>
      <c r="X95" s="108"/>
    </row>
    <row r="96" spans="2:24" ht="18" customHeight="1">
      <c r="B96" s="109">
        <v>4</v>
      </c>
      <c r="C96" s="88"/>
      <c r="D96" s="151">
        <v>0</v>
      </c>
      <c r="E96" s="121">
        <f>IF(D96&lt;&gt;"",D96,"")</f>
        <v>0</v>
      </c>
      <c r="F96" s="100" t="str">
        <f>IF(D96&lt;&gt;"",IF(C96="","",C96),"")</f>
        <v/>
      </c>
      <c r="G96" s="101">
        <f>IF(E96&lt;&gt;"",IF(E98&lt;&gt;"",SMALL(E96:F98,1),""),"")</f>
        <v>0</v>
      </c>
      <c r="H96" s="100"/>
      <c r="I96" s="100"/>
      <c r="J96" s="100"/>
      <c r="K96" s="101"/>
      <c r="L96" s="100"/>
      <c r="M96" s="120"/>
      <c r="N96" s="100"/>
      <c r="O96" s="101"/>
      <c r="P96" s="123"/>
      <c r="R96" s="40"/>
      <c r="S96" s="105"/>
      <c r="T96" s="106"/>
      <c r="U96" s="111"/>
      <c r="V96" s="107"/>
      <c r="W96" s="108"/>
      <c r="X96" s="108"/>
    </row>
    <row r="97" spans="2:24" ht="18" customHeight="1">
      <c r="B97" s="109"/>
      <c r="C97" s="89" t="str">
        <f>IF(C96="","",VLOOKUP(C96,LISTAS!$F$5:$G$204,2,0))</f>
        <v/>
      </c>
      <c r="D97" s="152"/>
      <c r="E97" s="122"/>
      <c r="F97" s="100"/>
      <c r="G97" s="101"/>
      <c r="H97" s="100"/>
      <c r="I97" s="100"/>
      <c r="J97" s="100"/>
      <c r="K97" s="101"/>
      <c r="L97" s="100"/>
      <c r="M97" s="120"/>
      <c r="N97" s="100"/>
      <c r="O97" s="101"/>
      <c r="P97" s="123"/>
      <c r="R97" s="40"/>
      <c r="S97" s="105"/>
      <c r="T97" s="106"/>
      <c r="U97" s="111"/>
      <c r="V97" s="107"/>
      <c r="W97" s="108"/>
      <c r="X97" s="108"/>
    </row>
    <row r="98" spans="2:24" ht="18" customHeight="1">
      <c r="B98" s="109">
        <v>13</v>
      </c>
      <c r="C98" s="88"/>
      <c r="D98" s="151">
        <v>0</v>
      </c>
      <c r="E98" s="122">
        <f>IF(D98&lt;&gt;"",D98,"")</f>
        <v>0</v>
      </c>
      <c r="F98" s="100" t="str">
        <f>IF(D98&lt;&gt;"",IF(C98="","",C98),"")</f>
        <v/>
      </c>
      <c r="G98" s="101" t="str">
        <f>VLOOKUP(G96,E96:F98,2,0)</f>
        <v/>
      </c>
      <c r="H98" s="100"/>
      <c r="I98" s="100"/>
      <c r="J98" s="100"/>
      <c r="K98" s="101"/>
      <c r="L98" s="100"/>
      <c r="M98" s="120"/>
      <c r="N98" s="100"/>
      <c r="O98" s="101"/>
      <c r="P98" s="123"/>
      <c r="R98" s="40"/>
      <c r="S98" s="105"/>
      <c r="T98" s="106"/>
      <c r="U98" s="111"/>
      <c r="V98" s="107"/>
      <c r="W98" s="108"/>
      <c r="X98" s="108"/>
    </row>
    <row r="99" spans="2:24" ht="18" customHeight="1">
      <c r="B99" s="109"/>
      <c r="C99" s="89" t="str">
        <f>IF(C98="","",VLOOKUP(C98,LISTAS!$F$5:$G$204,2,0))</f>
        <v/>
      </c>
      <c r="D99" s="152"/>
      <c r="E99" s="100"/>
      <c r="F99" s="100"/>
      <c r="G99" s="101"/>
      <c r="H99" s="100"/>
      <c r="I99" s="100"/>
      <c r="J99" s="100"/>
      <c r="K99" s="101"/>
      <c r="L99" s="100"/>
      <c r="M99" s="120"/>
      <c r="N99" s="100"/>
      <c r="O99" s="101"/>
      <c r="P99" s="100"/>
      <c r="R99" s="40"/>
      <c r="S99" s="105"/>
      <c r="T99" s="106"/>
      <c r="U99" s="111"/>
      <c r="V99" s="107"/>
      <c r="W99" s="108"/>
      <c r="X99" s="108"/>
    </row>
    <row r="100" spans="2:24" ht="18" customHeight="1">
      <c r="B100" s="109"/>
      <c r="C100" s="94"/>
      <c r="D100" s="112"/>
      <c r="E100" s="100"/>
      <c r="F100" s="100"/>
      <c r="G100" s="101"/>
      <c r="H100" s="100"/>
      <c r="I100" s="100"/>
      <c r="J100" s="100"/>
      <c r="K100" s="101"/>
      <c r="L100" s="100"/>
      <c r="M100" s="120"/>
      <c r="N100" s="100"/>
      <c r="O100" s="88" t="str">
        <f>IF(L84&lt;&gt;"",IF(L86&lt;&gt;"",IF(L84=L86,"",IF(L84&gt;L86,K84,K86)),""),"")</f>
        <v/>
      </c>
      <c r="P100" s="151">
        <v>0</v>
      </c>
      <c r="Q100" s="43"/>
      <c r="S100" s="105"/>
      <c r="T100" s="106"/>
      <c r="U100" s="111"/>
      <c r="V100" s="107"/>
      <c r="W100" s="108"/>
      <c r="X100" s="108"/>
    </row>
    <row r="101" spans="2:24" ht="18" customHeight="1">
      <c r="B101" s="109"/>
      <c r="C101" s="94"/>
      <c r="D101" s="112"/>
      <c r="E101" s="100"/>
      <c r="F101" s="100"/>
      <c r="G101" s="101"/>
      <c r="H101" s="100"/>
      <c r="I101" s="100"/>
      <c r="J101" s="100"/>
      <c r="K101" s="101"/>
      <c r="L101" s="100"/>
      <c r="M101" s="120"/>
      <c r="N101" s="100"/>
      <c r="O101" s="89" t="str">
        <f>IF(O100="","",VLOOKUP(O100,LISTAS!$F$5:$G$204,2,0))</f>
        <v/>
      </c>
      <c r="P101" s="152"/>
      <c r="Q101" s="43"/>
      <c r="S101" s="105"/>
      <c r="T101" s="106"/>
      <c r="U101" s="111"/>
      <c r="V101" s="107"/>
      <c r="W101" s="108"/>
      <c r="X101" s="108"/>
    </row>
    <row r="102" spans="2:24" ht="18" customHeight="1">
      <c r="B102" s="109"/>
      <c r="C102" s="94"/>
      <c r="D102" s="112"/>
      <c r="E102" s="100"/>
      <c r="F102" s="100"/>
      <c r="G102" s="101"/>
      <c r="H102" s="100"/>
      <c r="I102" s="100"/>
      <c r="J102" s="100"/>
      <c r="K102" s="101"/>
      <c r="L102" s="100"/>
      <c r="M102" s="120"/>
      <c r="N102" s="137"/>
      <c r="O102" s="88" t="str">
        <f>IF(L116&lt;&gt;"",IF(L118&lt;&gt;"",IF(L116=L118,"",IF(L116&gt;L118,K116,K118)),""),"")</f>
        <v/>
      </c>
      <c r="P102" s="151">
        <v>0</v>
      </c>
      <c r="Q102" s="43"/>
      <c r="S102" s="105"/>
      <c r="T102" s="106"/>
      <c r="U102" s="111"/>
      <c r="V102" s="107"/>
      <c r="W102" s="108"/>
      <c r="X102" s="108"/>
    </row>
    <row r="103" spans="2:24" ht="18" customHeight="1">
      <c r="B103" s="109"/>
      <c r="C103" s="94"/>
      <c r="D103" s="112"/>
      <c r="E103" s="100"/>
      <c r="F103" s="100"/>
      <c r="G103" s="101"/>
      <c r="H103" s="100"/>
      <c r="I103" s="100"/>
      <c r="J103" s="100"/>
      <c r="K103" s="101"/>
      <c r="L103" s="100"/>
      <c r="M103" s="120"/>
      <c r="N103" s="100"/>
      <c r="O103" s="89" t="str">
        <f>IF(O102="","",VLOOKUP(O102,LISTAS!$F$5:$G$204,2,0))</f>
        <v/>
      </c>
      <c r="P103" s="152"/>
      <c r="Q103" s="43"/>
      <c r="S103" s="105"/>
      <c r="T103" s="106"/>
      <c r="U103" s="111"/>
      <c r="V103" s="107"/>
      <c r="W103" s="108"/>
      <c r="X103" s="108"/>
    </row>
    <row r="104" spans="2:24" ht="18" customHeight="1">
      <c r="B104" s="109">
        <v>3</v>
      </c>
      <c r="C104" s="88"/>
      <c r="D104" s="151">
        <v>0</v>
      </c>
      <c r="E104" s="100">
        <f>IF(D104&lt;&gt;"",D104,"")</f>
        <v>0</v>
      </c>
      <c r="F104" s="100" t="str">
        <f>IF(D104&lt;&gt;"",IF(C104="","",C104),"")</f>
        <v/>
      </c>
      <c r="G104" s="101">
        <f>IF(E104&lt;&gt;"",IF(E106&lt;&gt;"",SMALL(E104:F106,1),""),"")</f>
        <v>0</v>
      </c>
      <c r="H104" s="100"/>
      <c r="I104" s="100"/>
      <c r="J104" s="100"/>
      <c r="K104" s="101"/>
      <c r="L104" s="100"/>
      <c r="M104" s="120"/>
      <c r="N104" s="100"/>
      <c r="O104" s="101"/>
      <c r="P104" s="123"/>
      <c r="Q104" s="43"/>
      <c r="S104" s="105"/>
      <c r="T104" s="106"/>
      <c r="U104" s="111"/>
      <c r="V104" s="107"/>
      <c r="W104" s="108"/>
      <c r="X104" s="108"/>
    </row>
    <row r="105" spans="2:24" ht="18" customHeight="1">
      <c r="B105" s="109"/>
      <c r="C105" s="89" t="str">
        <f>IF(C104="","",VLOOKUP(C104,LISTAS!$F$5:$G$204,2,0))</f>
        <v/>
      </c>
      <c r="D105" s="152"/>
      <c r="E105" s="100"/>
      <c r="F105" s="100"/>
      <c r="G105" s="101"/>
      <c r="H105" s="100"/>
      <c r="I105" s="100"/>
      <c r="J105" s="100"/>
      <c r="K105" s="101"/>
      <c r="L105" s="100"/>
      <c r="M105" s="120"/>
      <c r="N105" s="100"/>
      <c r="O105" s="101"/>
      <c r="P105" s="123"/>
      <c r="Q105" s="43"/>
      <c r="S105" s="105"/>
      <c r="T105" s="106"/>
      <c r="U105" s="107"/>
      <c r="V105" s="107"/>
      <c r="W105" s="108"/>
      <c r="X105" s="108"/>
    </row>
    <row r="106" spans="2:24" ht="18" customHeight="1">
      <c r="B106" s="109">
        <v>14</v>
      </c>
      <c r="C106" s="88"/>
      <c r="D106" s="151">
        <v>0</v>
      </c>
      <c r="E106" s="110">
        <f>IF(D106&lt;&gt;"",D106,"")</f>
        <v>0</v>
      </c>
      <c r="F106" s="100" t="str">
        <f>IF(D106&lt;&gt;"",IF(C106="","",C106),"")</f>
        <v/>
      </c>
      <c r="G106" s="101" t="str">
        <f>VLOOKUP(G104,E104:F106,2,0)</f>
        <v/>
      </c>
      <c r="H106" s="100"/>
      <c r="I106" s="100"/>
      <c r="J106" s="100"/>
      <c r="K106" s="101"/>
      <c r="L106" s="100"/>
      <c r="M106" s="120"/>
      <c r="N106" s="100"/>
      <c r="O106" s="101"/>
      <c r="P106" s="123"/>
      <c r="Q106" s="43"/>
      <c r="S106" s="105"/>
      <c r="T106" s="106"/>
      <c r="U106" s="107"/>
      <c r="V106" s="107" t="str">
        <f>IF(U106="","",VLOOKUP(U106,LISTAS!$F$5:$G$204,2,0))</f>
        <v/>
      </c>
      <c r="W106" s="108" t="str">
        <f t="shared" ref="W106:W132" si="11">IF(S106="","",IF(S106=1,180,IF(S106=2,170,IF(S106=3,150,IF(S106=4,140,IF(S106=5,135,IF(S106=6,130,IF(S106=7,120,IF(S106=8,110,IF(S106=9,105,IF(S106=10,105,IF(S106=11,105,IF(S106=12,105,IF(S106=13,105,IF(S106=14,105,IF(S106=15,105,IF(S106=16,105,IF(S106&gt;16,"",""))))))))))))))))))</f>
        <v/>
      </c>
      <c r="X106" s="108"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09"/>
      <c r="C107" s="89" t="str">
        <f>IF(C106="","",VLOOKUP(C106,LISTAS!$F$5:$G$204,2,0))</f>
        <v/>
      </c>
      <c r="D107" s="152"/>
      <c r="E107" s="100"/>
      <c r="F107" s="124"/>
      <c r="G107" s="101"/>
      <c r="H107" s="100"/>
      <c r="I107" s="100"/>
      <c r="J107" s="100"/>
      <c r="K107" s="101"/>
      <c r="L107" s="100"/>
      <c r="M107" s="120"/>
      <c r="N107" s="100"/>
      <c r="O107" s="101"/>
      <c r="P107" s="123"/>
      <c r="Q107" s="43"/>
      <c r="S107" s="105"/>
      <c r="T107" s="106"/>
      <c r="U107" s="107"/>
      <c r="V107" s="107"/>
      <c r="W107" s="108"/>
      <c r="X107" s="108"/>
    </row>
    <row r="108" spans="2:24" ht="18" customHeight="1">
      <c r="B108" s="109"/>
      <c r="C108" s="94"/>
      <c r="D108" s="112"/>
      <c r="E108" s="100"/>
      <c r="F108" s="136"/>
      <c r="G108" s="88" t="str">
        <f>IF(D104&lt;&gt;"",IF(D106&lt;&gt;"",IF(D104=D106,"",IF(D104&gt;D106,C104,C106)),""),"")</f>
        <v/>
      </c>
      <c r="H108" s="151">
        <v>0</v>
      </c>
      <c r="I108" s="100">
        <f>IF(H108&lt;&gt;"",H108,"")</f>
        <v>0</v>
      </c>
      <c r="J108" s="100" t="str">
        <f>IF(H108&lt;&gt;"",IF(G108="","",G108),"")</f>
        <v/>
      </c>
      <c r="K108" s="101">
        <f>IF(I108&lt;&gt;"",IF(I110&lt;&gt;"",SMALL(I108:J110,1),""),"")</f>
        <v>0</v>
      </c>
      <c r="L108" s="100"/>
      <c r="M108" s="120"/>
      <c r="N108" s="100"/>
      <c r="O108" s="101"/>
      <c r="P108" s="123"/>
      <c r="Q108" s="43"/>
      <c r="S108" s="105"/>
      <c r="T108" s="106"/>
      <c r="U108" s="107"/>
      <c r="V108" s="107" t="str">
        <f>IF(U108="","",VLOOKUP(U108,LISTAS!$F$5:$G$204,2,0))</f>
        <v/>
      </c>
      <c r="W108" s="108" t="str">
        <f t="shared" si="11"/>
        <v/>
      </c>
      <c r="X108" s="108" t="str">
        <f t="shared" si="12"/>
        <v/>
      </c>
    </row>
    <row r="109" spans="2:24" ht="18" customHeight="1">
      <c r="B109" s="109"/>
      <c r="C109" s="94"/>
      <c r="D109" s="112"/>
      <c r="E109" s="100"/>
      <c r="F109" s="136"/>
      <c r="G109" s="89" t="str">
        <f>IF(G108="","",VLOOKUP(G108,LISTAS!$F$5:$G$204,2,0))</f>
        <v/>
      </c>
      <c r="H109" s="152"/>
      <c r="I109" s="100"/>
      <c r="J109" s="100"/>
      <c r="K109" s="101"/>
      <c r="L109" s="100"/>
      <c r="M109" s="120"/>
      <c r="N109" s="100"/>
      <c r="O109" s="101"/>
      <c r="P109" s="123"/>
      <c r="Q109" s="43"/>
      <c r="S109" s="105"/>
      <c r="T109" s="106"/>
      <c r="U109" s="107"/>
      <c r="V109" s="107"/>
      <c r="W109" s="108"/>
      <c r="X109" s="108"/>
    </row>
    <row r="110" spans="2:24" ht="18" customHeight="1">
      <c r="B110" s="109"/>
      <c r="C110" s="94"/>
      <c r="D110" s="112"/>
      <c r="E110" s="120"/>
      <c r="F110" s="137"/>
      <c r="G110" s="88" t="str">
        <f>IF(D112&lt;&gt;"",IF(D114&lt;&gt;"",IF(D112=D114,"",IF(D112&gt;D114,C112,C114)),""),"")</f>
        <v/>
      </c>
      <c r="H110" s="151">
        <v>0</v>
      </c>
      <c r="I110" s="110">
        <f>IF(H110&lt;&gt;"",H110,"")</f>
        <v>0</v>
      </c>
      <c r="J110" s="100" t="str">
        <f>IF(H110&lt;&gt;"",IF(G110="","",G110),"")</f>
        <v/>
      </c>
      <c r="K110" s="101" t="str">
        <f>VLOOKUP(K108,I108:J110,2,0)</f>
        <v/>
      </c>
      <c r="L110" s="100"/>
      <c r="M110" s="120"/>
      <c r="N110" s="100"/>
      <c r="O110" s="101"/>
      <c r="P110" s="123"/>
      <c r="S110" s="105"/>
      <c r="T110" s="106"/>
      <c r="U110" s="107"/>
      <c r="V110" s="107" t="str">
        <f>IF(U110="","",VLOOKUP(U110,LISTAS!$F$5:$G$204,2,0))</f>
        <v/>
      </c>
      <c r="W110" s="108" t="str">
        <f t="shared" si="11"/>
        <v/>
      </c>
      <c r="X110" s="108" t="str">
        <f t="shared" si="12"/>
        <v/>
      </c>
    </row>
    <row r="111" spans="2:24" ht="18" customHeight="1">
      <c r="B111" s="109"/>
      <c r="C111" s="94"/>
      <c r="D111" s="112"/>
      <c r="E111" s="120"/>
      <c r="F111" s="100"/>
      <c r="G111" s="89" t="str">
        <f>IF(G110="","",VLOOKUP(G110,LISTAS!$F$5:$G$204,2,0))</f>
        <v/>
      </c>
      <c r="H111" s="152"/>
      <c r="I111" s="120"/>
      <c r="J111" s="100"/>
      <c r="K111" s="101"/>
      <c r="L111" s="100"/>
      <c r="M111" s="120"/>
      <c r="N111" s="100"/>
      <c r="O111" s="101"/>
      <c r="P111" s="123"/>
      <c r="S111" s="105"/>
      <c r="T111" s="106"/>
      <c r="U111" s="107"/>
      <c r="V111" s="107"/>
      <c r="W111" s="108"/>
      <c r="X111" s="108"/>
    </row>
    <row r="112" spans="2:24" ht="18" customHeight="1">
      <c r="B112" s="109">
        <v>5</v>
      </c>
      <c r="C112" s="88"/>
      <c r="D112" s="151">
        <v>0</v>
      </c>
      <c r="E112" s="121">
        <f>IF(D112&lt;&gt;"",D112,"")</f>
        <v>0</v>
      </c>
      <c r="F112" s="100" t="str">
        <f>IF(D112&lt;&gt;"",IF(C112="","",C112),"")</f>
        <v/>
      </c>
      <c r="G112" s="101">
        <f>IF(E112&lt;&gt;"",IF(E114&lt;&gt;"",SMALL(E112:F114,1),""),"")</f>
        <v>0</v>
      </c>
      <c r="H112" s="100"/>
      <c r="I112" s="120"/>
      <c r="J112" s="100"/>
      <c r="K112" s="101"/>
      <c r="L112" s="100"/>
      <c r="M112" s="120"/>
      <c r="N112" s="100"/>
      <c r="O112" s="101"/>
      <c r="P112" s="123"/>
      <c r="S112" s="105"/>
      <c r="T112" s="106"/>
      <c r="U112" s="107"/>
      <c r="V112" s="107" t="str">
        <f>IF(U112="","",VLOOKUP(U112,LISTAS!$F$5:$G$204,2,0))</f>
        <v/>
      </c>
      <c r="W112" s="108" t="str">
        <f t="shared" si="11"/>
        <v/>
      </c>
      <c r="X112" s="108" t="str">
        <f t="shared" si="12"/>
        <v/>
      </c>
    </row>
    <row r="113" spans="2:24" ht="18" customHeight="1">
      <c r="B113" s="109"/>
      <c r="C113" s="89" t="str">
        <f>IF(C112="","",VLOOKUP(C112,LISTAS!$F$5:$G$204,2,0))</f>
        <v/>
      </c>
      <c r="D113" s="152"/>
      <c r="E113" s="122"/>
      <c r="F113" s="100"/>
      <c r="G113" s="101"/>
      <c r="H113" s="100"/>
      <c r="I113" s="120"/>
      <c r="J113" s="100"/>
      <c r="K113" s="101"/>
      <c r="L113" s="100"/>
      <c r="M113" s="120"/>
      <c r="N113" s="100"/>
      <c r="O113" s="101"/>
      <c r="P113" s="123"/>
      <c r="S113" s="105"/>
      <c r="T113" s="106"/>
      <c r="U113" s="107"/>
      <c r="V113" s="107"/>
      <c r="W113" s="108"/>
      <c r="X113" s="108"/>
    </row>
    <row r="114" spans="2:24" ht="18" customHeight="1">
      <c r="B114" s="109">
        <v>12</v>
      </c>
      <c r="C114" s="88"/>
      <c r="D114" s="151">
        <v>0</v>
      </c>
      <c r="E114" s="122">
        <f>IF(D114&lt;&gt;"",D114,"")</f>
        <v>0</v>
      </c>
      <c r="F114" s="100" t="str">
        <f>IF(D114&lt;&gt;"",IF(C114="","",C114),"")</f>
        <v/>
      </c>
      <c r="G114" s="101" t="str">
        <f>VLOOKUP(G112,E112:F114,2,0)</f>
        <v/>
      </c>
      <c r="H114" s="100"/>
      <c r="I114" s="120"/>
      <c r="J114" s="100"/>
      <c r="K114" s="101"/>
      <c r="L114" s="100"/>
      <c r="M114" s="120"/>
      <c r="N114" s="100"/>
      <c r="O114" s="101"/>
      <c r="P114" s="123"/>
      <c r="S114" s="105"/>
      <c r="T114" s="106"/>
      <c r="U114" s="107"/>
      <c r="V114" s="107" t="str">
        <f>IF(U114="","",VLOOKUP(U114,LISTAS!$F$5:$G$204,2,0))</f>
        <v/>
      </c>
      <c r="W114" s="108" t="str">
        <f t="shared" si="11"/>
        <v/>
      </c>
      <c r="X114" s="108" t="str">
        <f t="shared" si="12"/>
        <v/>
      </c>
    </row>
    <row r="115" spans="2:24" ht="18" customHeight="1">
      <c r="B115" s="109"/>
      <c r="C115" s="89" t="str">
        <f>IF(C114="","",VLOOKUP(C114,LISTAS!$F$5:$G$204,2,0))</f>
        <v/>
      </c>
      <c r="D115" s="152"/>
      <c r="E115" s="100"/>
      <c r="F115" s="100"/>
      <c r="G115" s="101"/>
      <c r="H115" s="100"/>
      <c r="I115" s="120"/>
      <c r="J115" s="100"/>
      <c r="K115" s="101"/>
      <c r="L115" s="100"/>
      <c r="M115" s="120"/>
      <c r="N115" s="100"/>
      <c r="O115" s="101"/>
      <c r="P115" s="123"/>
      <c r="S115" s="105"/>
      <c r="T115" s="106"/>
      <c r="U115" s="107"/>
      <c r="V115" s="107"/>
      <c r="W115" s="108"/>
      <c r="X115" s="108"/>
    </row>
    <row r="116" spans="2:24" ht="18" customHeight="1">
      <c r="B116" s="109"/>
      <c r="C116" s="94"/>
      <c r="D116" s="112"/>
      <c r="E116" s="100"/>
      <c r="F116" s="100"/>
      <c r="G116" s="101"/>
      <c r="H116" s="100"/>
      <c r="I116" s="120"/>
      <c r="J116" s="100"/>
      <c r="K116" s="88" t="str">
        <f>IF(H108&lt;&gt;"",IF(H110&lt;&gt;"",IF(H108=H110,"",IF(H108&gt;H110,G108,G110)),""),"")</f>
        <v/>
      </c>
      <c r="L116" s="151">
        <v>0</v>
      </c>
      <c r="M116" s="121">
        <f>IF(L116&lt;&gt;"",L116,"")</f>
        <v>0</v>
      </c>
      <c r="N116" s="100" t="str">
        <f>IF(L116&lt;&gt;"",IF(K116="","",K116),"")</f>
        <v/>
      </c>
      <c r="O116" s="101">
        <f>IF(M116&lt;&gt;"",IF(M118&lt;&gt;"",SMALL(M116:N118,1),""),"")</f>
        <v>0</v>
      </c>
      <c r="P116" s="123"/>
      <c r="S116" s="105"/>
      <c r="T116" s="106"/>
      <c r="U116" s="107"/>
      <c r="V116" s="107" t="str">
        <f>IF(U116="","",VLOOKUP(U116,LISTAS!$F$5:$G$204,2,0))</f>
        <v/>
      </c>
      <c r="W116" s="108" t="str">
        <f t="shared" si="11"/>
        <v/>
      </c>
      <c r="X116" s="108" t="str">
        <f t="shared" si="12"/>
        <v/>
      </c>
    </row>
    <row r="117" spans="2:24" ht="18" customHeight="1">
      <c r="B117" s="109"/>
      <c r="C117" s="94"/>
      <c r="D117" s="112"/>
      <c r="E117" s="100"/>
      <c r="F117" s="100"/>
      <c r="G117" s="101"/>
      <c r="H117" s="100"/>
      <c r="I117" s="120"/>
      <c r="J117" s="100"/>
      <c r="K117" s="89" t="str">
        <f>IF(K116="","",VLOOKUP(K116,LISTAS!$F$5:$G$204,2,0))</f>
        <v/>
      </c>
      <c r="L117" s="152"/>
      <c r="M117" s="122"/>
      <c r="N117" s="100"/>
      <c r="O117" s="101"/>
      <c r="P117" s="123"/>
      <c r="S117" s="105"/>
      <c r="T117" s="106"/>
      <c r="U117" s="107"/>
      <c r="V117" s="107"/>
      <c r="W117" s="108"/>
      <c r="X117" s="108"/>
    </row>
    <row r="118" spans="2:24" ht="18" customHeight="1">
      <c r="B118" s="109"/>
      <c r="C118" s="94"/>
      <c r="D118" s="112"/>
      <c r="E118" s="100"/>
      <c r="F118" s="100"/>
      <c r="G118" s="101"/>
      <c r="H118" s="100"/>
      <c r="I118" s="120"/>
      <c r="J118" s="137"/>
      <c r="K118" s="88" t="str">
        <f>IF(H124&lt;&gt;"",IF(H126&lt;&gt;"",IF(H124=H126,"",IF(H124&gt;H126,G124,G126)),""),"")</f>
        <v/>
      </c>
      <c r="L118" s="151">
        <v>0</v>
      </c>
      <c r="M118" s="122">
        <f>IF(L118&lt;&gt;"",L118,"")</f>
        <v>0</v>
      </c>
      <c r="N118" s="100" t="str">
        <f>IF(L118&lt;&gt;"",IF(K118="","",K118),"")</f>
        <v/>
      </c>
      <c r="O118" s="101" t="str">
        <f>VLOOKUP(O116,M116:N118,2,0)</f>
        <v/>
      </c>
      <c r="P118" s="123"/>
      <c r="S118" s="105"/>
      <c r="T118" s="106"/>
      <c r="U118" s="107"/>
      <c r="V118" s="107" t="str">
        <f>IF(U118="","",VLOOKUP(U118,LISTAS!$F$5:$G$204,2,0))</f>
        <v/>
      </c>
      <c r="W118" s="108" t="str">
        <f t="shared" si="11"/>
        <v/>
      </c>
      <c r="X118" s="108" t="str">
        <f t="shared" si="12"/>
        <v/>
      </c>
    </row>
    <row r="119" spans="2:24" ht="18" customHeight="1">
      <c r="B119" s="109"/>
      <c r="C119" s="94"/>
      <c r="D119" s="112"/>
      <c r="E119" s="100"/>
      <c r="F119" s="100"/>
      <c r="G119" s="101"/>
      <c r="H119" s="100"/>
      <c r="I119" s="120"/>
      <c r="J119" s="100"/>
      <c r="K119" s="89" t="str">
        <f>IF(K118="","",VLOOKUP(K118,LISTAS!$F$5:$G$204,2,0))</f>
        <v/>
      </c>
      <c r="L119" s="152"/>
      <c r="M119" s="100"/>
      <c r="N119" s="100"/>
      <c r="O119" s="101"/>
      <c r="P119" s="123"/>
      <c r="S119" s="105"/>
      <c r="T119" s="106"/>
      <c r="U119" s="107"/>
      <c r="V119" s="107"/>
      <c r="W119" s="108"/>
      <c r="X119" s="108"/>
    </row>
    <row r="120" spans="2:24" ht="18" customHeight="1">
      <c r="B120" s="109">
        <v>8</v>
      </c>
      <c r="C120" s="88"/>
      <c r="D120" s="151">
        <v>0</v>
      </c>
      <c r="E120" s="100">
        <f>IF(D120&lt;&gt;"",D120,"")</f>
        <v>0</v>
      </c>
      <c r="F120" s="100" t="str">
        <f>IF(D120&lt;&gt;"",IF(C120="","",C120),"")</f>
        <v/>
      </c>
      <c r="G120" s="101">
        <f>IF(E120&lt;&gt;"",IF(E122&lt;&gt;"",SMALL(E120:F122,1),""),"")</f>
        <v>0</v>
      </c>
      <c r="H120" s="100"/>
      <c r="I120" s="120"/>
      <c r="J120" s="100"/>
      <c r="K120" s="94"/>
      <c r="L120" s="112"/>
      <c r="M120" s="100"/>
      <c r="N120" s="100"/>
      <c r="O120" s="101"/>
      <c r="P120" s="123"/>
      <c r="S120" s="105"/>
      <c r="T120" s="106"/>
      <c r="U120" s="107"/>
      <c r="V120" s="107" t="str">
        <f>IF(U120="","",VLOOKUP(U120,LISTAS!$F$5:$G$204,2,0))</f>
        <v/>
      </c>
      <c r="W120" s="108" t="str">
        <f t="shared" si="11"/>
        <v/>
      </c>
      <c r="X120" s="108" t="str">
        <f t="shared" si="12"/>
        <v/>
      </c>
    </row>
    <row r="121" spans="2:24" ht="18" customHeight="1">
      <c r="B121" s="109"/>
      <c r="C121" s="89" t="str">
        <f>IF(C120="","",VLOOKUP(C120,LISTAS!$F$5:$G$204,2,0))</f>
        <v/>
      </c>
      <c r="D121" s="152"/>
      <c r="E121" s="100"/>
      <c r="F121" s="100"/>
      <c r="G121" s="101"/>
      <c r="H121" s="100"/>
      <c r="I121" s="120"/>
      <c r="J121" s="100"/>
      <c r="K121" s="94"/>
      <c r="L121" s="112"/>
      <c r="M121" s="100"/>
      <c r="N121" s="100"/>
      <c r="O121" s="101"/>
      <c r="P121" s="123"/>
      <c r="S121" s="105"/>
      <c r="T121" s="106"/>
      <c r="U121" s="107"/>
      <c r="V121" s="107"/>
      <c r="W121" s="108"/>
      <c r="X121" s="108"/>
    </row>
    <row r="122" spans="2:24" ht="18" customHeight="1">
      <c r="B122" s="109">
        <v>10</v>
      </c>
      <c r="C122" s="88"/>
      <c r="D122" s="151">
        <v>0</v>
      </c>
      <c r="E122" s="110">
        <f>IF(D122&lt;&gt;"",D122,"")</f>
        <v>0</v>
      </c>
      <c r="F122" s="100" t="str">
        <f>IF(D122&lt;&gt;"",IF(C122="","",C122),"")</f>
        <v/>
      </c>
      <c r="G122" s="101" t="str">
        <f>VLOOKUP(G120,E120:F122,2,0)</f>
        <v/>
      </c>
      <c r="H122" s="100"/>
      <c r="I122" s="120"/>
      <c r="J122" s="100"/>
      <c r="K122" s="94"/>
      <c r="L122" s="112"/>
      <c r="M122" s="100"/>
      <c r="N122" s="100"/>
      <c r="O122" s="101"/>
      <c r="P122" s="123"/>
      <c r="S122" s="105"/>
      <c r="T122" s="106"/>
      <c r="U122" s="107"/>
      <c r="V122" s="107" t="str">
        <f>IF(U122="","",VLOOKUP(U122,LISTAS!$F$5:$G$204,2,0))</f>
        <v/>
      </c>
      <c r="W122" s="108" t="str">
        <f t="shared" si="11"/>
        <v/>
      </c>
      <c r="X122" s="108" t="str">
        <f t="shared" si="12"/>
        <v/>
      </c>
    </row>
    <row r="123" spans="2:24" ht="18" customHeight="1">
      <c r="B123" s="109"/>
      <c r="C123" s="89" t="str">
        <f>IF(C122="","",VLOOKUP(C122,LISTAS!$F$5:$G$204,2,0))</f>
        <v/>
      </c>
      <c r="D123" s="152"/>
      <c r="E123" s="100"/>
      <c r="F123" s="124"/>
      <c r="G123" s="101"/>
      <c r="H123" s="100"/>
      <c r="I123" s="120"/>
      <c r="J123" s="100"/>
      <c r="K123" s="94"/>
      <c r="L123" s="112"/>
      <c r="M123" s="100"/>
      <c r="N123" s="100"/>
      <c r="O123" s="101"/>
      <c r="P123" s="123"/>
      <c r="S123" s="105"/>
      <c r="T123" s="106"/>
      <c r="U123" s="107"/>
      <c r="V123" s="107"/>
      <c r="W123" s="108"/>
      <c r="X123" s="108"/>
    </row>
    <row r="124" spans="2:24" ht="18" customHeight="1">
      <c r="B124" s="109"/>
      <c r="C124" s="94"/>
      <c r="D124" s="112"/>
      <c r="E124" s="100"/>
      <c r="F124" s="136"/>
      <c r="G124" s="88" t="str">
        <f>IF(D120&lt;&gt;"",IF(D122&lt;&gt;"",IF(D120=D122,"",IF(D120&gt;D122,C120,C122)),""),"")</f>
        <v/>
      </c>
      <c r="H124" s="151">
        <v>0</v>
      </c>
      <c r="I124" s="121">
        <f>IF(H124&lt;&gt;"",H124,"")</f>
        <v>0</v>
      </c>
      <c r="J124" s="100" t="str">
        <f>IF(H124&lt;&gt;"",IF(G124="","",G124),"")</f>
        <v/>
      </c>
      <c r="K124" s="101">
        <f>IF(I124&lt;&gt;"",IF(I126&lt;&gt;"",SMALL(I124:J126,1),""),"")</f>
        <v>0</v>
      </c>
      <c r="L124" s="112"/>
      <c r="M124" s="100"/>
      <c r="N124" s="100"/>
      <c r="O124" s="101"/>
      <c r="P124" s="123"/>
      <c r="S124" s="105"/>
      <c r="T124" s="106"/>
      <c r="U124" s="107"/>
      <c r="V124" s="107" t="str">
        <f>IF(U124="","",VLOOKUP(U124,LISTAS!$F$5:$G$204,2,0))</f>
        <v/>
      </c>
      <c r="W124" s="108" t="str">
        <f t="shared" si="11"/>
        <v/>
      </c>
      <c r="X124" s="108" t="str">
        <f t="shared" si="12"/>
        <v/>
      </c>
    </row>
    <row r="125" spans="2:24" ht="18" customHeight="1">
      <c r="B125" s="109"/>
      <c r="C125" s="94"/>
      <c r="D125" s="112"/>
      <c r="E125" s="100"/>
      <c r="F125" s="136"/>
      <c r="G125" s="89" t="str">
        <f>IF(G124="","",VLOOKUP(G124,LISTAS!$F$5:$G$204,2,0))</f>
        <v/>
      </c>
      <c r="H125" s="152"/>
      <c r="I125" s="122"/>
      <c r="J125" s="100"/>
      <c r="K125" s="101"/>
      <c r="L125" s="112"/>
      <c r="M125" s="100"/>
      <c r="N125" s="100"/>
      <c r="O125" s="101"/>
      <c r="P125" s="123"/>
      <c r="S125" s="105"/>
      <c r="T125" s="106"/>
      <c r="U125" s="107"/>
      <c r="V125" s="107"/>
      <c r="W125" s="108"/>
      <c r="X125" s="108"/>
    </row>
    <row r="126" spans="2:24" ht="18" customHeight="1">
      <c r="B126" s="109"/>
      <c r="C126" s="94"/>
      <c r="D126" s="112"/>
      <c r="E126" s="120"/>
      <c r="F126" s="137"/>
      <c r="G126" s="88" t="str">
        <f>IF(D128&lt;&gt;"",IF(D130&lt;&gt;"",IF(D128=D130,"",IF(D128&gt;D130,C128,C130)),""),"")</f>
        <v/>
      </c>
      <c r="H126" s="151">
        <v>0</v>
      </c>
      <c r="I126" s="122">
        <f>IF(H126&lt;&gt;"",H126,"")</f>
        <v>0</v>
      </c>
      <c r="J126" s="100" t="str">
        <f>IF(H126&lt;&gt;"",IF(G126="","",G126),"")</f>
        <v/>
      </c>
      <c r="K126" s="101" t="str">
        <f>VLOOKUP(K124,I124:J126,2,0)</f>
        <v/>
      </c>
      <c r="L126" s="112"/>
      <c r="M126" s="100"/>
      <c r="N126" s="100"/>
      <c r="O126" s="101"/>
      <c r="P126" s="123"/>
      <c r="S126" s="105"/>
      <c r="T126" s="106"/>
      <c r="U126" s="107"/>
      <c r="V126" s="107" t="str">
        <f>IF(U126="","",VLOOKUP(U126,LISTAS!$F$5:$G$204,2,0))</f>
        <v/>
      </c>
      <c r="W126" s="108" t="str">
        <f t="shared" si="11"/>
        <v/>
      </c>
      <c r="X126" s="108" t="str">
        <f t="shared" si="12"/>
        <v/>
      </c>
    </row>
    <row r="127" spans="2:24" ht="18" customHeight="1">
      <c r="B127" s="109"/>
      <c r="C127" s="94"/>
      <c r="D127" s="112"/>
      <c r="E127" s="120"/>
      <c r="F127" s="100"/>
      <c r="G127" s="89" t="str">
        <f>IF(G126="","",VLOOKUP(G126,LISTAS!$F$5:$G$204,2,0))</f>
        <v/>
      </c>
      <c r="H127" s="152"/>
      <c r="I127" s="100"/>
      <c r="J127" s="100"/>
      <c r="K127" s="101"/>
      <c r="L127" s="112"/>
      <c r="M127" s="100"/>
      <c r="N127" s="100"/>
      <c r="O127" s="101"/>
      <c r="P127" s="123"/>
      <c r="S127" s="105"/>
      <c r="T127" s="106"/>
      <c r="U127" s="107"/>
      <c r="V127" s="107"/>
      <c r="W127" s="108"/>
      <c r="X127" s="108"/>
    </row>
    <row r="128" spans="2:24" ht="18" customHeight="1">
      <c r="B128" s="109">
        <v>2</v>
      </c>
      <c r="C128" s="88"/>
      <c r="D128" s="151">
        <v>0</v>
      </c>
      <c r="E128" s="121">
        <f>IF(D128&lt;&gt;"",D128,"")</f>
        <v>0</v>
      </c>
      <c r="F128" s="100" t="str">
        <f>IF(D128&lt;&gt;"",IF(C128="","",C128),"")</f>
        <v/>
      </c>
      <c r="G128" s="101">
        <f>IF(E128&lt;&gt;"",IF(E130&lt;&gt;"",SMALL(E128:F130,1),""),"")</f>
        <v>0</v>
      </c>
      <c r="H128" s="100"/>
      <c r="I128" s="100"/>
      <c r="J128" s="100"/>
      <c r="K128" s="101"/>
      <c r="L128" s="100"/>
      <c r="M128" s="100"/>
      <c r="N128" s="100"/>
      <c r="O128" s="101"/>
      <c r="P128" s="123"/>
      <c r="S128" s="105"/>
      <c r="T128" s="106"/>
      <c r="U128" s="107"/>
      <c r="V128" s="107" t="str">
        <f>IF(U128="","",VLOOKUP(U128,LISTAS!$F$5:$G$204,2,0))</f>
        <v/>
      </c>
      <c r="W128" s="108" t="str">
        <f t="shared" si="11"/>
        <v/>
      </c>
      <c r="X128" s="108" t="str">
        <f t="shared" si="12"/>
        <v/>
      </c>
    </row>
    <row r="129" spans="2:25" ht="18" customHeight="1">
      <c r="B129" s="109"/>
      <c r="C129" s="89" t="str">
        <f>IF(C128="","",VLOOKUP(C128,LISTAS!$F$5:$G$204,2,0))</f>
        <v/>
      </c>
      <c r="D129" s="152"/>
      <c r="E129" s="122"/>
      <c r="F129" s="100"/>
      <c r="G129" s="101"/>
      <c r="H129" s="100"/>
      <c r="I129" s="100"/>
      <c r="J129" s="100"/>
      <c r="K129" s="101"/>
      <c r="L129" s="100"/>
      <c r="M129" s="100"/>
      <c r="N129" s="100"/>
      <c r="O129" s="101"/>
      <c r="P129" s="123"/>
      <c r="S129" s="105"/>
      <c r="T129" s="106"/>
      <c r="U129" s="107"/>
      <c r="V129" s="107"/>
      <c r="W129" s="108"/>
      <c r="X129" s="108"/>
    </row>
    <row r="130" spans="2:25" ht="18" customHeight="1">
      <c r="B130" s="109">
        <v>15</v>
      </c>
      <c r="C130" s="88"/>
      <c r="D130" s="151">
        <v>0</v>
      </c>
      <c r="E130" s="122">
        <f>IF(D130&lt;&gt;"",D130,"")</f>
        <v>0</v>
      </c>
      <c r="F130" s="100" t="str">
        <f>IF(D130&lt;&gt;"",IF(C130="","",C130),"")</f>
        <v/>
      </c>
      <c r="G130" s="101" t="str">
        <f>VLOOKUP(G128,E128:F130,2,0)</f>
        <v/>
      </c>
      <c r="H130" s="100"/>
      <c r="I130" s="100"/>
      <c r="J130" s="100"/>
      <c r="K130" s="101"/>
      <c r="L130" s="100"/>
      <c r="M130" s="100"/>
      <c r="N130" s="100"/>
      <c r="O130" s="101"/>
      <c r="P130" s="123"/>
      <c r="S130" s="105"/>
      <c r="T130" s="106"/>
      <c r="U130" s="107"/>
      <c r="V130" s="107" t="str">
        <f>IF(U130="","",VLOOKUP(U130,LISTAS!$F$5:$G$204,2,0))</f>
        <v/>
      </c>
      <c r="W130" s="108" t="str">
        <f t="shared" si="11"/>
        <v/>
      </c>
      <c r="X130" s="108" t="str">
        <f t="shared" si="12"/>
        <v/>
      </c>
    </row>
    <row r="131" spans="2:25" ht="18" customHeight="1">
      <c r="B131" s="109"/>
      <c r="C131" s="89" t="str">
        <f>IF(C130="","",VLOOKUP(C130,LISTAS!$F$5:$G$204,2,0))</f>
        <v/>
      </c>
      <c r="D131" s="152"/>
      <c r="E131" s="100"/>
      <c r="F131" s="100"/>
      <c r="G131" s="101"/>
      <c r="H131" s="100"/>
      <c r="I131" s="100"/>
      <c r="J131" s="100"/>
      <c r="K131" s="101"/>
      <c r="L131" s="100"/>
      <c r="M131" s="100"/>
      <c r="N131" s="100"/>
      <c r="O131" s="101"/>
      <c r="P131" s="123"/>
      <c r="S131" s="105"/>
      <c r="T131" s="106"/>
      <c r="U131" s="107"/>
      <c r="V131" s="107"/>
      <c r="W131" s="108"/>
      <c r="X131" s="108"/>
    </row>
    <row r="132" spans="2:25" ht="18" customHeight="1">
      <c r="B132" s="125"/>
      <c r="C132" s="126"/>
      <c r="D132" s="127"/>
      <c r="E132" s="128"/>
      <c r="F132" s="128"/>
      <c r="G132" s="129"/>
      <c r="H132" s="128"/>
      <c r="I132" s="128"/>
      <c r="J132" s="128"/>
      <c r="K132" s="129"/>
      <c r="L132" s="128"/>
      <c r="M132" s="128"/>
      <c r="N132" s="128"/>
      <c r="O132" s="129"/>
      <c r="P132" s="138"/>
      <c r="S132" s="105"/>
      <c r="T132" s="106"/>
      <c r="U132" s="107"/>
      <c r="V132" s="107" t="str">
        <f>IF(U132="","",VLOOKUP(U132,LISTAS!$F$5:$G$204,2,0))</f>
        <v/>
      </c>
      <c r="W132" s="108" t="str">
        <f t="shared" si="11"/>
        <v/>
      </c>
      <c r="X132" s="108" t="str">
        <f t="shared" si="12"/>
        <v/>
      </c>
    </row>
    <row r="133" spans="2:25" ht="18" customHeight="1">
      <c r="B133" s="86"/>
      <c r="C133" s="87"/>
      <c r="D133" s="15"/>
      <c r="E133" s="15"/>
      <c r="F133" s="15"/>
      <c r="G133" s="87"/>
      <c r="H133" s="15"/>
      <c r="I133" s="15"/>
      <c r="J133" s="15"/>
      <c r="K133" s="87"/>
      <c r="L133" s="15"/>
      <c r="M133" s="15"/>
      <c r="N133" s="15"/>
      <c r="O133" s="87"/>
      <c r="P133" s="15"/>
    </row>
    <row r="134" spans="2:25" ht="18" customHeight="1">
      <c r="B134" s="90"/>
      <c r="C134" s="42"/>
    </row>
    <row r="135" spans="2:25" ht="18" customHeight="1">
      <c r="B135" s="90"/>
      <c r="C135" s="42"/>
    </row>
    <row r="136" spans="2:25" ht="18" customHeight="1">
      <c r="B136" s="90"/>
      <c r="C136" s="42"/>
      <c r="Q136" s="19"/>
      <c r="R136" s="19"/>
      <c r="S136" s="19"/>
      <c r="T136" s="19"/>
      <c r="U136" s="41"/>
      <c r="V136" s="41"/>
      <c r="W136" s="19"/>
      <c r="X136" s="19"/>
      <c r="Y136" s="19"/>
    </row>
    <row r="137" spans="2:25" ht="18" customHeight="1">
      <c r="B137" s="90"/>
      <c r="C137" s="42"/>
      <c r="Q137" s="19"/>
      <c r="R137" s="19"/>
      <c r="S137" s="19"/>
      <c r="T137" s="19"/>
      <c r="U137" s="41"/>
      <c r="V137" s="41"/>
      <c r="W137" s="19"/>
      <c r="X137" s="19"/>
      <c r="Y137" s="19"/>
    </row>
    <row r="138" spans="2:25" ht="18" customHeight="1">
      <c r="B138" s="90"/>
      <c r="C138" s="42"/>
    </row>
    <row r="139" spans="2:25" ht="18" customHeight="1">
      <c r="B139" s="90"/>
      <c r="C139" s="42"/>
    </row>
    <row r="140" spans="2:25" ht="18" customHeight="1">
      <c r="B140" s="90"/>
      <c r="C140" s="42"/>
    </row>
    <row r="141" spans="2:25" ht="18" customHeight="1">
      <c r="B141" s="90"/>
      <c r="C141" s="42"/>
    </row>
    <row r="142" spans="2:25" ht="18" customHeight="1">
      <c r="B142" s="90"/>
      <c r="C142" s="42"/>
    </row>
    <row r="143" spans="2:25" ht="18" customHeight="1">
      <c r="B143" s="90"/>
      <c r="C143" s="42"/>
    </row>
    <row r="144" spans="2:25" ht="18" customHeight="1">
      <c r="B144" s="90"/>
      <c r="C144" s="42"/>
    </row>
    <row r="145" spans="2:16" ht="18" customHeight="1">
      <c r="B145" s="90"/>
      <c r="C145" s="42"/>
    </row>
    <row r="146" spans="2:16" ht="18" customHeight="1">
      <c r="B146" s="90"/>
      <c r="C146" s="42"/>
    </row>
    <row r="147" spans="2:16" ht="18" customHeight="1">
      <c r="B147" s="90"/>
      <c r="C147" s="42"/>
    </row>
    <row r="148" spans="2:16" ht="18" customHeight="1">
      <c r="B148" s="90"/>
      <c r="C148" s="42"/>
    </row>
    <row r="149" spans="2:16" ht="18" customHeight="1">
      <c r="B149" s="90"/>
      <c r="C149" s="42"/>
    </row>
    <row r="150" spans="2:16" ht="18" customHeight="1">
      <c r="B150" s="90"/>
      <c r="D150" s="19"/>
      <c r="E150" s="19"/>
      <c r="F150" s="19"/>
      <c r="G150" s="41"/>
      <c r="H150" s="19"/>
      <c r="I150" s="19"/>
      <c r="J150" s="19"/>
      <c r="K150" s="41"/>
      <c r="L150" s="19"/>
      <c r="M150" s="19"/>
      <c r="N150" s="19"/>
      <c r="O150" s="41"/>
      <c r="P150" s="19"/>
    </row>
    <row r="151" spans="2:16" ht="18" customHeight="1">
      <c r="B151" s="90"/>
      <c r="D151" s="19"/>
      <c r="E151" s="19"/>
      <c r="F151" s="19"/>
      <c r="G151" s="41"/>
      <c r="H151" s="19"/>
      <c r="I151" s="19"/>
      <c r="J151" s="19"/>
      <c r="K151" s="41"/>
      <c r="L151" s="19"/>
      <c r="M151" s="19"/>
      <c r="N151" s="19"/>
      <c r="O151" s="41"/>
      <c r="P151" s="19"/>
    </row>
    <row r="152" spans="2:16" ht="18" customHeight="1">
      <c r="B152" s="90"/>
      <c r="D152" s="19"/>
      <c r="E152" s="19"/>
      <c r="F152" s="19"/>
      <c r="G152" s="41"/>
      <c r="H152" s="19"/>
      <c r="I152" s="19"/>
      <c r="J152" s="19"/>
      <c r="K152" s="41"/>
      <c r="L152" s="19"/>
      <c r="M152" s="19"/>
      <c r="N152" s="19"/>
      <c r="O152" s="41"/>
      <c r="P152" s="19"/>
    </row>
    <row r="153" spans="2:16" ht="18" customHeight="1">
      <c r="B153" s="90"/>
      <c r="D153" s="19"/>
      <c r="E153" s="19"/>
      <c r="F153" s="19"/>
      <c r="G153" s="41"/>
      <c r="H153" s="19"/>
      <c r="I153" s="19"/>
      <c r="J153" s="19"/>
      <c r="K153" s="41"/>
      <c r="L153" s="19"/>
      <c r="M153" s="19"/>
      <c r="N153" s="19"/>
      <c r="O153" s="41"/>
      <c r="P153" s="19"/>
    </row>
    <row r="154" spans="2:16" ht="18" customHeight="1">
      <c r="B154" s="90"/>
      <c r="D154" s="19"/>
      <c r="E154" s="19"/>
      <c r="F154" s="19"/>
      <c r="G154" s="41"/>
      <c r="H154" s="19"/>
      <c r="I154" s="19"/>
      <c r="J154" s="19"/>
      <c r="K154" s="41"/>
      <c r="L154" s="19"/>
      <c r="M154" s="19"/>
      <c r="N154" s="19"/>
      <c r="O154" s="41"/>
      <c r="P154" s="19"/>
    </row>
    <row r="155" spans="2:16" ht="18" customHeight="1">
      <c r="B155" s="90"/>
      <c r="D155" s="19"/>
      <c r="E155" s="19"/>
      <c r="F155" s="19"/>
      <c r="G155" s="41"/>
      <c r="H155" s="19"/>
      <c r="I155" s="19"/>
      <c r="J155" s="19"/>
      <c r="K155" s="41"/>
      <c r="L155" s="19"/>
      <c r="M155" s="19"/>
      <c r="N155" s="19"/>
      <c r="O155" s="41"/>
      <c r="P155" s="19"/>
    </row>
    <row r="156" spans="2:16" ht="18" customHeight="1">
      <c r="B156" s="90"/>
      <c r="D156" s="19"/>
      <c r="E156" s="19"/>
      <c r="F156" s="19"/>
      <c r="G156" s="41"/>
      <c r="H156" s="19"/>
      <c r="I156" s="19"/>
      <c r="J156" s="19"/>
      <c r="K156" s="41"/>
      <c r="L156" s="19"/>
      <c r="M156" s="19"/>
      <c r="N156" s="19"/>
      <c r="O156" s="41"/>
      <c r="P156" s="19"/>
    </row>
    <row r="157" spans="2:16" ht="18" customHeight="1">
      <c r="B157" s="90"/>
      <c r="D157" s="19"/>
      <c r="E157" s="19"/>
      <c r="F157" s="19"/>
      <c r="G157" s="41"/>
      <c r="H157" s="19"/>
      <c r="I157" s="19"/>
      <c r="J157" s="19"/>
      <c r="K157" s="41"/>
      <c r="L157" s="19"/>
      <c r="M157" s="19"/>
      <c r="N157" s="19"/>
      <c r="O157" s="41"/>
      <c r="P157" s="19"/>
    </row>
    <row r="158" spans="2:16" ht="18" customHeight="1">
      <c r="B158" s="90"/>
      <c r="D158" s="19"/>
      <c r="E158" s="19"/>
      <c r="F158" s="19"/>
      <c r="G158" s="41"/>
      <c r="H158" s="19"/>
      <c r="I158" s="19"/>
      <c r="J158" s="19"/>
      <c r="K158" s="41"/>
      <c r="L158" s="19"/>
      <c r="M158" s="19"/>
      <c r="N158" s="19"/>
      <c r="O158" s="41"/>
      <c r="P158" s="19"/>
    </row>
    <row r="159" spans="2:16" ht="18" customHeight="1">
      <c r="B159" s="90"/>
      <c r="D159" s="19"/>
      <c r="E159" s="19"/>
      <c r="F159" s="19"/>
      <c r="G159" s="41"/>
      <c r="H159" s="19"/>
      <c r="I159" s="19"/>
      <c r="J159" s="19"/>
      <c r="K159" s="41"/>
      <c r="L159" s="19"/>
      <c r="M159" s="19"/>
      <c r="N159" s="19"/>
      <c r="O159" s="41"/>
      <c r="P159" s="19"/>
    </row>
    <row r="160" spans="2:16" ht="18" customHeight="1">
      <c r="B160" s="90"/>
      <c r="D160" s="19"/>
      <c r="E160" s="19"/>
      <c r="F160" s="19"/>
      <c r="G160" s="41"/>
      <c r="H160" s="19"/>
      <c r="I160" s="19"/>
      <c r="J160" s="19"/>
      <c r="K160" s="41"/>
      <c r="L160" s="19"/>
      <c r="M160" s="19"/>
      <c r="N160" s="19"/>
      <c r="O160" s="41"/>
      <c r="P160" s="19"/>
    </row>
    <row r="161" spans="2:16" ht="18" customHeight="1">
      <c r="B161" s="90"/>
      <c r="D161" s="19"/>
      <c r="E161" s="19"/>
      <c r="F161" s="19"/>
      <c r="G161" s="41"/>
      <c r="H161" s="19"/>
      <c r="I161" s="19"/>
      <c r="J161" s="19"/>
      <c r="K161" s="41"/>
      <c r="L161" s="19"/>
      <c r="M161" s="19"/>
      <c r="N161" s="19"/>
      <c r="O161" s="41"/>
      <c r="P161" s="19"/>
    </row>
    <row r="162" spans="2:16" ht="18" customHeight="1">
      <c r="B162" s="90"/>
      <c r="D162" s="19"/>
      <c r="E162" s="19"/>
      <c r="F162" s="19"/>
      <c r="G162" s="41"/>
      <c r="H162" s="19"/>
      <c r="I162" s="19"/>
      <c r="J162" s="19"/>
      <c r="K162" s="41"/>
      <c r="L162" s="19"/>
      <c r="M162" s="19"/>
      <c r="N162" s="19"/>
      <c r="O162" s="41"/>
      <c r="P162" s="19"/>
    </row>
    <row r="163" spans="2:16" ht="18" customHeight="1">
      <c r="B163" s="90"/>
      <c r="D163" s="19"/>
      <c r="E163" s="19"/>
      <c r="F163" s="19"/>
      <c r="G163" s="41"/>
      <c r="H163" s="19"/>
      <c r="I163" s="19"/>
      <c r="J163" s="19"/>
      <c r="K163" s="41"/>
      <c r="L163" s="19"/>
      <c r="M163" s="19"/>
      <c r="N163" s="19"/>
      <c r="O163" s="41"/>
      <c r="P163" s="19"/>
    </row>
    <row r="164" spans="2:16" ht="18" customHeight="1">
      <c r="B164" s="90"/>
      <c r="D164" s="19"/>
      <c r="E164" s="19"/>
      <c r="F164" s="19"/>
      <c r="G164" s="41"/>
      <c r="H164" s="19"/>
      <c r="I164" s="19"/>
      <c r="J164" s="19"/>
      <c r="K164" s="41"/>
      <c r="L164" s="19"/>
      <c r="M164" s="19"/>
      <c r="N164" s="19"/>
      <c r="O164" s="41"/>
      <c r="P164" s="19"/>
    </row>
    <row r="165" spans="2:16" ht="18" customHeight="1">
      <c r="B165" s="90"/>
      <c r="D165" s="19"/>
      <c r="E165" s="19"/>
      <c r="F165" s="19"/>
      <c r="G165" s="41"/>
      <c r="H165" s="19"/>
      <c r="I165" s="19"/>
      <c r="J165" s="19"/>
      <c r="K165" s="41"/>
      <c r="L165" s="19"/>
      <c r="M165" s="19"/>
      <c r="N165" s="19"/>
      <c r="O165" s="41"/>
      <c r="P165" s="19"/>
    </row>
    <row r="166" spans="2:16" ht="18" customHeight="1">
      <c r="B166" s="90"/>
      <c r="D166" s="19"/>
      <c r="E166" s="19"/>
      <c r="F166" s="19"/>
      <c r="G166" s="41"/>
      <c r="H166" s="19"/>
      <c r="I166" s="19"/>
      <c r="J166" s="19"/>
      <c r="K166" s="41"/>
      <c r="L166" s="19"/>
      <c r="M166" s="19"/>
      <c r="N166" s="19"/>
      <c r="O166" s="41"/>
      <c r="P166" s="19"/>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S2:X3"/>
    <mergeCell ref="P35:P36"/>
    <mergeCell ref="P37:P38"/>
    <mergeCell ref="P100:P101"/>
    <mergeCell ref="P102:P10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LISTAS!$D$5:$D$6</xm:f>
          </x14:formula1>
          <xm:sqref>V5</xm:sqref>
        </x14:dataValidation>
        <x14:dataValidation type="list" allowBlank="1" showInputMessage="1" showErrorMessage="1" xr:uid="{00000000-0002-0000-0400-000001000000}">
          <x14:formula1>
            <xm:f>LISTAS!$F$5:$F$204</xm:f>
          </x14:formula1>
          <xm:sqref>C8 C10 C16 C18 C23 C25 C31 C33 C39 C41 C47 C49 C55 C57 C63 C65 C68 C72 C74 C80 C82 C88 C90 C96 C98 C104 C106 C112 C114 C120 C122 C128 C130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4506668294322"/>
  </sheetPr>
  <dimension ref="B1:Z155"/>
  <sheetViews>
    <sheetView showGridLines="0" topLeftCell="O1" zoomScale="80" zoomScaleNormal="80" workbookViewId="0">
      <selection activeCell="P105" sqref="P105"/>
    </sheetView>
  </sheetViews>
  <sheetFormatPr defaultColWidth="25.28515625" defaultRowHeight="16.5"/>
  <cols>
    <col min="1" max="1" width="1.42578125" style="17" customWidth="1"/>
    <col min="2" max="2" width="3.140625" style="40" customWidth="1"/>
    <col min="3" max="3" width="38.5703125" style="41" customWidth="1"/>
    <col min="4" max="4" width="7.7109375" style="17" customWidth="1"/>
    <col min="5" max="6" width="3.7109375" style="17" customWidth="1"/>
    <col min="7" max="7" width="38.7109375" style="42" customWidth="1"/>
    <col min="8" max="8" width="7.7109375" style="17" customWidth="1"/>
    <col min="9" max="10" width="3.7109375" style="17" customWidth="1"/>
    <col min="11" max="11" width="38.7109375" style="42" customWidth="1"/>
    <col min="12" max="12" width="7.7109375" style="17" customWidth="1"/>
    <col min="13" max="14" width="3.7109375" style="17" customWidth="1"/>
    <col min="15" max="15" width="38.5703125" style="42" customWidth="1"/>
    <col min="16" max="16" width="7.7109375" style="17" customWidth="1"/>
    <col min="17" max="17" width="2.28515625" style="43"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66" t="s">
        <v>55</v>
      </c>
      <c r="C5" s="167"/>
      <c r="D5" s="168"/>
      <c r="E5" s="47"/>
      <c r="G5" s="46"/>
      <c r="H5" s="45"/>
      <c r="K5" s="48"/>
      <c r="O5" s="48"/>
      <c r="Q5" s="44"/>
      <c r="R5" s="44"/>
      <c r="S5" s="169" t="s">
        <v>55</v>
      </c>
      <c r="T5" s="169"/>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59" t="s">
        <v>3</v>
      </c>
      <c r="T6" s="159"/>
      <c r="U6" s="159"/>
      <c r="V6" s="159"/>
      <c r="W6" s="159"/>
      <c r="X6" s="159"/>
    </row>
    <row r="7" spans="2:26" ht="28.5" customHeight="1">
      <c r="B7" s="51"/>
      <c r="C7" s="52"/>
      <c r="D7" s="53"/>
      <c r="E7" s="53"/>
      <c r="F7" s="53"/>
      <c r="G7" s="54"/>
      <c r="H7" s="53"/>
      <c r="I7" s="53"/>
      <c r="J7" s="53"/>
      <c r="K7" s="54"/>
      <c r="L7" s="53"/>
      <c r="M7" s="53"/>
      <c r="N7" s="53"/>
      <c r="O7" s="54"/>
      <c r="P7" s="55"/>
      <c r="S7" s="165" t="s">
        <v>4</v>
      </c>
      <c r="T7" s="165"/>
      <c r="U7" s="25" t="s">
        <v>5</v>
      </c>
      <c r="V7" s="25" t="s">
        <v>6</v>
      </c>
      <c r="W7" s="25" t="s">
        <v>7</v>
      </c>
      <c r="X7" s="25" t="s">
        <v>8</v>
      </c>
    </row>
    <row r="8" spans="2:26" ht="18" customHeight="1">
      <c r="B8" s="56">
        <v>1</v>
      </c>
      <c r="C8" s="57" t="s">
        <v>56</v>
      </c>
      <c r="D8" s="163">
        <v>1</v>
      </c>
      <c r="E8" s="58">
        <f>IF(D8&lt;&gt;"",D8,"")</f>
        <v>1</v>
      </c>
      <c r="F8" s="58" t="str">
        <f>IF(D8&lt;&gt;"",IF(C8="","",C8),"")</f>
        <v>DIEGO, GUILHERME, PEDRO</v>
      </c>
      <c r="G8" s="59">
        <f>IF(E8&lt;&gt;"",IF(E10&lt;&gt;"",SMALL(E8:F10,1),""),"")</f>
        <v>0</v>
      </c>
      <c r="H8" s="60"/>
      <c r="I8" s="60"/>
      <c r="J8" s="60"/>
      <c r="K8" s="61"/>
      <c r="L8" s="60"/>
      <c r="M8" s="62"/>
      <c r="N8" s="62"/>
      <c r="O8" s="63"/>
      <c r="P8" s="64"/>
      <c r="S8" s="65">
        <f>IF(U8&lt;&gt;"",1,"")</f>
        <v>1</v>
      </c>
      <c r="T8" s="66" t="str">
        <f t="shared" ref="T8:T23" si="0">IF(S8&lt;&gt;"","LUGAR","")</f>
        <v>LUGAR</v>
      </c>
      <c r="U8" s="67" t="str">
        <f>IF(P36&lt;&gt;"",IF(P38&lt;&gt;"",IF(P36=P38,"",IF(P36&gt;P38,O36,O38)),""),"")</f>
        <v>ALLAN, FELIPE, LORENZO</v>
      </c>
      <c r="V8" s="67" t="str">
        <f>IF(U8="","",VLOOKUP(U8,LISTAS!$F$5:$G$204,2,0))</f>
        <v xml:space="preserve">ARBOS S.A </v>
      </c>
      <c r="W8" s="68">
        <f t="shared" ref="W8:W68" si="1">IF(S8="","",IF(S8=1,400,IF(S8=2,340,IF(S8=3,300,IF(S8=4,280,IF(S8=5,270,IF(S8=6,260,IF(S8=7,250,IF(S8=8,240,IF(S8=9,200,IF(S8=10,200,IF(S8=11,200,IF(S8=12,200,IF(S8=13,200,IF(S8=14,200,IF(S8=15,200,IF(S8=16,200,IF(S8&gt;16,"",""))))))))))))))))))</f>
        <v>400</v>
      </c>
      <c r="X8" s="68">
        <f t="shared" ref="X8:X23" si="2">IF(S8="","",IF($V$5="NÃO","",IF(S8=1,400,IF(S8=2,340,IF(S8=3,300,IF(S8=4,280,IF(S8=5,270,IF(S8=6,260,IF(S8=7,250,IF(S8=8,240,IF(S8=9,200,IF(S8=10,200,IF(S8=11,200,IF(S8=12,200,IF(S8=13,200,IF(S8=14,200,IF(S8=15,200,IF(S8=16,200,IF(S8&gt;16,"","")))))))))))))))))))</f>
        <v>400</v>
      </c>
    </row>
    <row r="9" spans="2:26" ht="18" customHeight="1">
      <c r="B9" s="56"/>
      <c r="C9" s="69" t="str">
        <f>IF(C8="","",VLOOKUP(C8,LISTAS!$F$5:$G$204,2,0))</f>
        <v>LICEU JARDIM</v>
      </c>
      <c r="D9" s="164"/>
      <c r="E9" s="58"/>
      <c r="F9" s="58"/>
      <c r="G9" s="59"/>
      <c r="H9" s="60"/>
      <c r="I9" s="60"/>
      <c r="J9" s="60"/>
      <c r="K9" s="61"/>
      <c r="L9" s="60"/>
      <c r="M9" s="62"/>
      <c r="N9" s="62"/>
      <c r="O9" s="63"/>
      <c r="P9" s="64"/>
      <c r="S9" s="65">
        <f>IF(U9&lt;&gt;"",1+COUNTIF(S8,"1"),"")</f>
        <v>2</v>
      </c>
      <c r="T9" s="66" t="str">
        <f t="shared" si="0"/>
        <v>LUGAR</v>
      </c>
      <c r="U9" s="67" t="str">
        <f>IF(P36&lt;&gt;"",IF(P38&lt;&gt;"",IF(P36=P38,"",IF(P36&lt;P38,O36,O38)),""),"")</f>
        <v>DIEGO, GUILHERME, PEDRO</v>
      </c>
      <c r="V9" s="67" t="str">
        <f>IF(U9="","",VLOOKUP(U9,LISTAS!$F$5:$G$204,2,0))</f>
        <v>LICEU JARDIM</v>
      </c>
      <c r="W9" s="68">
        <f t="shared" si="1"/>
        <v>340</v>
      </c>
      <c r="X9" s="68">
        <f t="shared" si="2"/>
        <v>340</v>
      </c>
    </row>
    <row r="10" spans="2:26" ht="18" customHeight="1">
      <c r="B10" s="70">
        <v>16</v>
      </c>
      <c r="C10" s="57"/>
      <c r="D10" s="163">
        <v>0</v>
      </c>
      <c r="E10" s="71">
        <f>IF(D10&lt;&gt;"",D10,"")</f>
        <v>0</v>
      </c>
      <c r="F10" s="72" t="str">
        <f>IF(D10&lt;&gt;"",IF(C10="","",C10),"")</f>
        <v/>
      </c>
      <c r="G10" s="59" t="str">
        <f>VLOOKUP(G8,E8:F10,2,0)</f>
        <v/>
      </c>
      <c r="H10" s="60"/>
      <c r="I10" s="60"/>
      <c r="J10" s="60"/>
      <c r="K10" s="61"/>
      <c r="L10" s="60"/>
      <c r="M10" s="62"/>
      <c r="N10" s="62"/>
      <c r="O10" s="63"/>
      <c r="P10" s="64"/>
      <c r="S10" s="65">
        <f>IF(U10&lt;&gt;"",1+COUNTIF(S8:S9,"1")+COUNTIF(S8:S9,"2"),"")</f>
        <v>3</v>
      </c>
      <c r="T10" s="66" t="str">
        <f t="shared" si="0"/>
        <v>LUGAR</v>
      </c>
      <c r="U10" s="67" t="str">
        <f>IF(U8&lt;&gt;"",IF(K20=U8,K22,IF(K22=U8,K20,IF(K52=U8,K54,IF(K54=U8,K52)))),"")</f>
        <v>LUCAS, LUIS, PEDRO</v>
      </c>
      <c r="V10" s="67" t="str">
        <f>IF(U10="","",VLOOKUP(U10,LISTAS!$F$5:$G$204,2,0))</f>
        <v>LICEU JARDIM</v>
      </c>
      <c r="W10" s="68">
        <f t="shared" si="1"/>
        <v>300</v>
      </c>
      <c r="X10" s="68">
        <f t="shared" si="2"/>
        <v>300</v>
      </c>
    </row>
    <row r="11" spans="2:26" ht="18" customHeight="1">
      <c r="B11" s="70"/>
      <c r="C11" s="69" t="str">
        <f>IF(C10="","",VLOOKUP(C10,LISTAS!$F$5:$G$204,2,0))</f>
        <v/>
      </c>
      <c r="D11" s="164"/>
      <c r="E11" s="58"/>
      <c r="F11" s="72"/>
      <c r="G11" s="59"/>
      <c r="H11" s="60"/>
      <c r="I11" s="60"/>
      <c r="J11" s="60"/>
      <c r="K11" s="61"/>
      <c r="L11" s="60"/>
      <c r="M11" s="62"/>
      <c r="N11" s="62"/>
      <c r="O11" s="63"/>
      <c r="P11" s="64"/>
      <c r="S11" s="65">
        <f>IF(U11&lt;&gt;"",1+COUNTIF(S8:S10,"1")+COUNTIF(S8:S10,"2")+COUNTIF(S8:S10,"3"),"")</f>
        <v>4</v>
      </c>
      <c r="T11" s="66" t="str">
        <f t="shared" si="0"/>
        <v>LUGAR</v>
      </c>
      <c r="U11" s="67" t="str">
        <f>IF(U9&lt;&gt;"",IF(K20=U9,K22,IF(K22=U9,K20,IF(K52=U9,K54,IF(K54=U9,K52)))),"")</f>
        <v>SAMUEL, PEDRO, JULIO, GABRIEL</v>
      </c>
      <c r="V11" s="67" t="str">
        <f>IF(U11="","",VLOOKUP(U11,LISTAS!$F$5:$G$204,2,0))</f>
        <v>STAGIUM - DIAD</v>
      </c>
      <c r="W11" s="68">
        <f t="shared" si="1"/>
        <v>280</v>
      </c>
      <c r="X11" s="68">
        <f t="shared" si="2"/>
        <v>280</v>
      </c>
    </row>
    <row r="12" spans="2:26" ht="18" customHeight="1">
      <c r="B12" s="70"/>
      <c r="C12" s="61"/>
      <c r="D12" s="60"/>
      <c r="E12" s="60"/>
      <c r="F12" s="73"/>
      <c r="G12" s="57" t="str">
        <f>IF(D8&lt;&gt;"",IF(D10&lt;&gt;"",IF(D8=D10,"",IF(D8&gt;D10,C8,C10)),""),"")</f>
        <v>DIEGO, GUILHERME, PEDRO</v>
      </c>
      <c r="H12" s="163">
        <v>1</v>
      </c>
      <c r="I12" s="58">
        <f>IF(H12&lt;&gt;"",H12,"")</f>
        <v>1</v>
      </c>
      <c r="J12" s="58" t="str">
        <f>IF(H12&lt;&gt;"",IF(G12="","",G12),"")</f>
        <v>DIEGO, GUILHERME, PEDRO</v>
      </c>
      <c r="K12" s="59">
        <f>IF(I12&lt;&gt;"",IF(I14&lt;&gt;"",SMALL(I12:J14,1),""),"")</f>
        <v>0</v>
      </c>
      <c r="L12" s="60"/>
      <c r="M12" s="60"/>
      <c r="N12" s="60"/>
      <c r="O12" s="61"/>
      <c r="P12" s="74"/>
      <c r="S12" s="65">
        <f>IF(U12&lt;&gt;"",1+COUNTIF(S8:S11,"1")+COUNTIF(S8:S11,"2")+COUNTIF(S8:S11,"3")+COUNTIF(S8:S11,"4"),"")</f>
        <v>5</v>
      </c>
      <c r="T12" s="66" t="str">
        <f t="shared" si="0"/>
        <v>LUGAR</v>
      </c>
      <c r="U12" s="67" t="str">
        <f>IF(U8&lt;&gt;"",IF(G12=U8,G14,IF(G14=U8,G12,IF(G28=U8,G30,IF(G30=U8,G28,IF(G44=U8,G46,IF(G46=U8,G44,IF(G60=U8,G62,IF(G62=U8,G60)))))))),"")</f>
        <v>BENICIO, BERNARDO, GUIDO, LUCCA</v>
      </c>
      <c r="V12" s="67" t="str">
        <f>IF(U12="","",VLOOKUP(U12,LISTAS!$F$5:$G$204,2,0))</f>
        <v>VILLARE - SCS</v>
      </c>
      <c r="W12" s="68">
        <f t="shared" si="1"/>
        <v>270</v>
      </c>
      <c r="X12" s="68">
        <f t="shared" si="2"/>
        <v>270</v>
      </c>
    </row>
    <row r="13" spans="2:26" ht="18" customHeight="1">
      <c r="B13" s="70"/>
      <c r="C13" s="61"/>
      <c r="D13" s="60"/>
      <c r="E13" s="60"/>
      <c r="F13" s="73"/>
      <c r="G13" s="69" t="str">
        <f>IF(G12="","",VLOOKUP(G12,LISTAS!$F$5:$G$204,2,0))</f>
        <v>LICEU JARDIM</v>
      </c>
      <c r="H13" s="164"/>
      <c r="I13" s="58"/>
      <c r="J13" s="58"/>
      <c r="K13" s="59"/>
      <c r="L13" s="60"/>
      <c r="M13" s="60"/>
      <c r="N13" s="60"/>
      <c r="O13" s="61"/>
      <c r="P13" s="74"/>
      <c r="S13" s="65" t="str">
        <f>IF(U13&lt;&gt;"",1+COUNTIF(S8:S12,"1")+COUNTIF(S8:S12,"2")+COUNTIF(S8:S12,"3")+COUNTIF(S8:S12,"4")+COUNTIF(S8:S12,"5"),"")</f>
        <v/>
      </c>
      <c r="T13" s="66" t="str">
        <f t="shared" si="0"/>
        <v/>
      </c>
      <c r="U13" s="67" t="str">
        <f>IF(U9&lt;&gt;"",IF(G12=U9,G14,IF(G14=U9,G12,IF(G28=U9,G30,IF(G30=U9,G28,IF(G44=U9,G46,IF(G46=U9,G44,IF(G60=U9,G62,IF(G62=U9,G60)))))))),"")</f>
        <v/>
      </c>
      <c r="V13" s="67" t="str">
        <f>IF(U13="","",VLOOKUP(U13,LISTAS!$F$5:$G$204,2,0))</f>
        <v/>
      </c>
      <c r="W13" s="68" t="str">
        <f t="shared" si="1"/>
        <v/>
      </c>
      <c r="X13" s="68" t="str">
        <f t="shared" si="2"/>
        <v/>
      </c>
    </row>
    <row r="14" spans="2:26" ht="18" customHeight="1">
      <c r="B14" s="70"/>
      <c r="C14" s="61"/>
      <c r="D14" s="60"/>
      <c r="E14" s="75"/>
      <c r="F14" s="76"/>
      <c r="G14" s="57" t="str">
        <f>IF(D16&lt;&gt;"",IF(D18&lt;&gt;"",IF(D16=D18,"",IF(D16&gt;D18,C16,C18)),""),"")</f>
        <v/>
      </c>
      <c r="H14" s="163">
        <v>0</v>
      </c>
      <c r="I14" s="71">
        <f>IF(H14&lt;&gt;"",H14,"")</f>
        <v>0</v>
      </c>
      <c r="J14" s="58" t="str">
        <f>IF(H14&lt;&gt;"",IF(G14="","",G14),"")</f>
        <v/>
      </c>
      <c r="K14" s="59" t="str">
        <f>VLOOKUP(K12,I12:J14,2,0)</f>
        <v/>
      </c>
      <c r="L14" s="60"/>
      <c r="M14" s="60"/>
      <c r="N14" s="60"/>
      <c r="O14" s="61"/>
      <c r="P14" s="74"/>
      <c r="S14" s="65" t="str">
        <f>IF(U14&lt;&gt;"",1+COUNTIF(S8:S13,"1")+COUNTIF(S8:S13,"2")+COUNTIF(S8:S13,"3")+COUNTIF(S8:S13,"4")+COUNTIF(S8:S13,"5")+COUNTIF(S8:S13,"6"),"")</f>
        <v/>
      </c>
      <c r="T14" s="66" t="str">
        <f t="shared" si="0"/>
        <v/>
      </c>
      <c r="U14" s="67" t="str">
        <f>IF(U10&lt;&gt;"",IF(G12=U10,G14,IF(G14=U10,G12,IF(G28=U10,G30,IF(G30=U10,G28,IF(G44=U10,G46,IF(G46=U10,G44,IF(G60=U10,G62,IF(G62=U10,G60)))))))),"")</f>
        <v/>
      </c>
      <c r="V14" s="67" t="str">
        <f>IF(U14="","",VLOOKUP(U14,LISTAS!$F$5:$G$204,2,0))</f>
        <v/>
      </c>
      <c r="W14" s="68" t="str">
        <f t="shared" si="1"/>
        <v/>
      </c>
      <c r="X14" s="68" t="str">
        <f t="shared" si="2"/>
        <v/>
      </c>
    </row>
    <row r="15" spans="2:26" ht="18" customHeight="1">
      <c r="B15" s="70"/>
      <c r="C15" s="61"/>
      <c r="D15" s="60"/>
      <c r="E15" s="75"/>
      <c r="F15" s="60"/>
      <c r="G15" s="69" t="str">
        <f>IF(G14="","",VLOOKUP(G14,LISTAS!$F$5:$G$204,2,0))</f>
        <v/>
      </c>
      <c r="H15" s="164"/>
      <c r="I15" s="77"/>
      <c r="J15" s="58"/>
      <c r="K15" s="59"/>
      <c r="L15" s="60"/>
      <c r="M15" s="60"/>
      <c r="N15" s="60"/>
      <c r="O15" s="61"/>
      <c r="P15" s="74"/>
      <c r="S15" s="65" t="str">
        <f>IF(U15&lt;&gt;"",1+COUNTIF(S8:S14,"1")+COUNTIF(S8:S14,"2")+COUNTIF(S8:S14,"3")+COUNTIF(S8:S14,"4")+COUNTIF(S8:S14,"5")+COUNTIF(S8:S14,"6")+COUNTIF(S8:S14,"7"),"")</f>
        <v/>
      </c>
      <c r="T15" s="66" t="str">
        <f t="shared" si="0"/>
        <v/>
      </c>
      <c r="U15" s="67" t="str">
        <f>IF(U11&lt;&gt;"",IF(G12=U11,G14,IF(G14=U11,G12,IF(G28=U11,G30,IF(G30=U11,G28,IF(G44=U11,G46,IF(G46=U11,G44,IF(G60=U11,G62,IF(G62=U11,G60)))))))),"")</f>
        <v/>
      </c>
      <c r="V15" s="67" t="str">
        <f>IF(U15="","",VLOOKUP(U15,LISTAS!$F$5:$G$204,2,0))</f>
        <v/>
      </c>
      <c r="W15" s="68" t="str">
        <f t="shared" si="1"/>
        <v/>
      </c>
      <c r="X15" s="68" t="str">
        <f t="shared" si="2"/>
        <v/>
      </c>
    </row>
    <row r="16" spans="2:26" ht="18" customHeight="1">
      <c r="B16" s="70">
        <v>7</v>
      </c>
      <c r="C16" s="57"/>
      <c r="D16" s="163">
        <v>0</v>
      </c>
      <c r="E16" s="78">
        <f>IF(D16&lt;&gt;"",D16,"")</f>
        <v>0</v>
      </c>
      <c r="F16" s="58" t="str">
        <f>IF(D16&lt;&gt;"",IF(C16="","",C16),"")</f>
        <v/>
      </c>
      <c r="G16" s="59">
        <f>IF(E16&lt;&gt;"",IF(E18&lt;&gt;"",SMALL(E16:F18,1),""),"")</f>
        <v>0</v>
      </c>
      <c r="H16" s="60"/>
      <c r="I16" s="75"/>
      <c r="J16" s="60"/>
      <c r="K16" s="61"/>
      <c r="L16" s="60"/>
      <c r="M16" s="60"/>
      <c r="N16" s="60"/>
      <c r="O16" s="61"/>
      <c r="P16" s="74"/>
      <c r="S16" s="65" t="str">
        <f>IF(U16&lt;&gt;"",1+COUNTIF(S8:S15,"1")+COUNTIF(S8:S15,"2")+COUNTIF(S8:S15,"3")+COUNTIF(S8:S15,"4")+COUNTIF(S8:S15,"5")+COUNTIF(S8:S15,"6")+COUNTIF(S8:S15,"7")+COUNTIF(S8:S15,"8"),"")</f>
        <v/>
      </c>
      <c r="T16" s="66" t="str">
        <f t="shared" si="0"/>
        <v/>
      </c>
      <c r="U16" s="67" t="str">
        <f>IF(U8&lt;&gt;"",IF(C8=U8,G10,IF(C10=U8,G10,IF(C16=U8,G18,IF(C18=U8,G18,IF(C24=U8,G26,IF(C26=U8,G26,IF(C32=U8,G34,IF(C34=U8,G34,IF(C40=U8,G42,IF(C42=U8,G42,IF(C48=U8,G50,IF(C50=U8,G50,IF(C56=U8,G58,IF(C58=U8,G58,IF(C64=U8,G66,IF(C66=U8,G66)))))))))))))))),"")</f>
        <v/>
      </c>
      <c r="V16" s="67" t="str">
        <f>IF(U16="","",VLOOKUP(U16,LISTAS!$F$5:$G$204,2,0))</f>
        <v/>
      </c>
      <c r="W16" s="68" t="str">
        <f t="shared" si="1"/>
        <v/>
      </c>
      <c r="X16" s="68" t="str">
        <f t="shared" si="2"/>
        <v/>
      </c>
    </row>
    <row r="17" spans="2:24" ht="18" customHeight="1">
      <c r="B17" s="70"/>
      <c r="C17" s="69" t="str">
        <f>IF(C16="","",VLOOKUP(C16,LISTAS!$F$5:$G$204,2,0))</f>
        <v/>
      </c>
      <c r="D17" s="164"/>
      <c r="E17" s="79"/>
      <c r="F17" s="58"/>
      <c r="G17" s="59"/>
      <c r="H17" s="60"/>
      <c r="I17" s="75"/>
      <c r="J17" s="60"/>
      <c r="K17" s="61"/>
      <c r="L17" s="60"/>
      <c r="M17" s="60"/>
      <c r="N17" s="60"/>
      <c r="O17" s="61"/>
      <c r="P17" s="74"/>
      <c r="S17" s="65" t="str">
        <f>IF(U17&lt;&gt;"",1+COUNTIF(S8:S16,"1")+COUNTIF(S8:S16,"2")+COUNTIF(S8:S16,"3")+COUNTIF(S8:S16,"4")+COUNTIF(S8:S16,"5")+COUNTIF(S8:S16,"6")+COUNTIF(S8:S16,"7")+COUNTIF(S8:S16,"8")+COUNTIF(S8:S16,"9"),"")</f>
        <v/>
      </c>
      <c r="T17" s="66" t="str">
        <f t="shared" si="0"/>
        <v/>
      </c>
      <c r="U17" s="67" t="str">
        <f>IF(U9&lt;&gt;"",IF(C8=U9,G10,IF(C10=U9,G10,IF(C16=U9,G18,IF(C18=U9,G18,IF(C24=U9,G26,IF(C26=U9,G26,IF(C32=U9,G34,IF(C34=U9,G34,IF(C40=U9,G42,IF(C42=U9,G42,IF(C48=U9,G50,IF(C50=U9,G50,IF(C56=U9,G58,IF(C58=U9,G58,IF(C64=U9,G66,IF(C66=U9,G66)))))))))))))))),"")</f>
        <v/>
      </c>
      <c r="V17" s="67" t="str">
        <f>IF(U17="","",VLOOKUP(U17,LISTAS!$F$5:$G$204,2,0))</f>
        <v/>
      </c>
      <c r="W17" s="68" t="str">
        <f t="shared" si="1"/>
        <v/>
      </c>
      <c r="X17" s="68" t="str">
        <f t="shared" si="2"/>
        <v/>
      </c>
    </row>
    <row r="18" spans="2:24" ht="18" customHeight="1">
      <c r="B18" s="70">
        <v>9</v>
      </c>
      <c r="C18" s="57"/>
      <c r="D18" s="163">
        <v>0</v>
      </c>
      <c r="E18" s="79">
        <f>IF(D18&lt;&gt;"",D18,"")</f>
        <v>0</v>
      </c>
      <c r="F18" s="58" t="str">
        <f>IF(D18&lt;&gt;"",IF(C18="","",C18),"")</f>
        <v/>
      </c>
      <c r="G18" s="59" t="str">
        <f>VLOOKUP(G16,E16:F18,2,0)</f>
        <v/>
      </c>
      <c r="H18" s="60"/>
      <c r="I18" s="75"/>
      <c r="J18" s="60"/>
      <c r="K18" s="61"/>
      <c r="L18" s="60"/>
      <c r="M18" s="60"/>
      <c r="N18" s="60"/>
      <c r="O18" s="61"/>
      <c r="P18" s="74"/>
      <c r="S18" s="65" t="str">
        <f>IF(U18&lt;&gt;"",1+COUNTIF(S8:S17,"1")+COUNTIF(S8:S17,"2")+COUNTIF(S8:S17,"3")+COUNTIF(S8:S17,"4")+COUNTIF(S8:S17,"5")+COUNTIF(S8:S17,"6")+COUNTIF(S8:S17,"7")+COUNTIF(S8:S17,"8")+COUNTIF(S8:S17,"9")+COUNTIF(S8:S17,"10"),"")</f>
        <v/>
      </c>
      <c r="T18" s="66" t="str">
        <f t="shared" si="0"/>
        <v/>
      </c>
      <c r="U18" s="67" t="str">
        <f>IF(U10&lt;&gt;"",IF(C8=U10,G10,IF(C10=U10,G10,IF(C16=U10,G18,IF(C18=U10,G18,IF(C24=U10,G26,IF(C26=U10,G26,IF(C32=U10,G34,IF(C34=U10,G34,IF(C40=U10,G42,IF(C42=U10,G42,IF(C48=U10,G50,IF(C50=U10,G50,IF(C56=U10,G58,IF(C58=U10,G58,IF(C64=U10,G66,IF(C66=U10,G66)))))))))))))))),"")</f>
        <v/>
      </c>
      <c r="V18" s="67" t="str">
        <f>IF(U18="","",VLOOKUP(U18,LISTAS!$F$5:$G$204,2,0))</f>
        <v/>
      </c>
      <c r="W18" s="68" t="str">
        <f t="shared" si="1"/>
        <v/>
      </c>
      <c r="X18" s="68" t="str">
        <f t="shared" si="2"/>
        <v/>
      </c>
    </row>
    <row r="19" spans="2:24" ht="18" customHeight="1">
      <c r="B19" s="70"/>
      <c r="C19" s="69" t="str">
        <f>IF(C18="","",VLOOKUP(C18,LISTAS!$F$5:$G$204,2,0))</f>
        <v/>
      </c>
      <c r="D19" s="164"/>
      <c r="E19" s="58"/>
      <c r="F19" s="58"/>
      <c r="G19" s="59"/>
      <c r="H19" s="60"/>
      <c r="I19" s="75"/>
      <c r="J19" s="60"/>
      <c r="K19" s="61"/>
      <c r="L19" s="60"/>
      <c r="M19" s="60"/>
      <c r="N19" s="60"/>
      <c r="O19" s="61"/>
      <c r="P19" s="74"/>
      <c r="S19" s="65" t="str">
        <f>IF(U19&lt;&gt;"",1+COUNTIF(S8:S18,"1")+COUNTIF(S8:S18,"2")+COUNTIF(S8:S18,"3")+COUNTIF(S8:S18,"4")+COUNTIF(S8:S18,"5")+COUNTIF(S8:S18,"6")+COUNTIF(S8:S18,"7")+COUNTIF(S8:S18,"8")+COUNTIF(S8:S18,"9")+COUNTIF(S8:S18,"10")+COUNTIF(S8:S18,"11"),"")</f>
        <v/>
      </c>
      <c r="T19" s="66" t="str">
        <f t="shared" si="0"/>
        <v/>
      </c>
      <c r="U19" s="67" t="str">
        <f>IF(U11&lt;&gt;"",IF(C8=U11,G10,IF(C10=U11,G10,IF(C16=U11,G18,IF(C18=U11,G18,IF(C24=U11,G26,IF(C26=U11,G26,IF(C32=U11,G34,IF(C34=U11,G34,IF(C40=U11,G42,IF(C42=U11,G42,IF(C48=U11,G50,IF(C50=U11,G50,IF(C56=U11,G58,IF(C58=U11,G58,IF(C64=U11,G66,IF(C66=U11,G66)))))))))))))))),"")</f>
        <v/>
      </c>
      <c r="V19" s="67" t="str">
        <f>IF(U19="","",VLOOKUP(U19,LISTAS!$F$5:$G$204,2,0))</f>
        <v/>
      </c>
      <c r="W19" s="68" t="str">
        <f t="shared" si="1"/>
        <v/>
      </c>
      <c r="X19" s="68" t="str">
        <f t="shared" si="2"/>
        <v/>
      </c>
    </row>
    <row r="20" spans="2:24" ht="18" customHeight="1">
      <c r="B20" s="70"/>
      <c r="C20" s="61"/>
      <c r="D20" s="60"/>
      <c r="E20" s="58"/>
      <c r="F20" s="58"/>
      <c r="G20" s="59"/>
      <c r="H20" s="60"/>
      <c r="I20" s="75"/>
      <c r="J20" s="60"/>
      <c r="K20" s="57" t="str">
        <f>IF(H12&lt;&gt;"",IF(H14&lt;&gt;"",IF(H12=H14,"",IF(H12&gt;H14,G12,G14)),""),"")</f>
        <v>DIEGO, GUILHERME, PEDRO</v>
      </c>
      <c r="L20" s="163">
        <v>1</v>
      </c>
      <c r="M20" s="58">
        <f>IF(L20&lt;&gt;"",L20,"")</f>
        <v>1</v>
      </c>
      <c r="N20" s="58" t="str">
        <f>IF(L20&lt;&gt;"",IF(K20="","",K20),"")</f>
        <v>DIEGO, GUILHERME, PEDRO</v>
      </c>
      <c r="O20" s="59">
        <f>IF(M20&lt;&gt;"",IF(M22&lt;&gt;"",SMALL(M20:N22,1),""),"")</f>
        <v>0</v>
      </c>
      <c r="P20" s="74"/>
      <c r="S20" s="65" t="str">
        <f>IF(U20&lt;&gt;"",1+COUNTIF(S8:S19,"1")+COUNTIF(S8:S19,"2")+COUNTIF(S8:S19,"3")+COUNTIF(S8:S19,"4")+COUNTIF(S8:S19,"5")+COUNTIF(S8:S19,"6")+COUNTIF(S8:S19,"7")+COUNTIF(S8:S19,"8")+COUNTIF(S8:S19,"9")+COUNTIF(S8:S19,"10")+COUNTIF(S8:S19,"11")+COUNTIF(S8:S19,"12"),"")</f>
        <v/>
      </c>
      <c r="T20" s="66" t="str">
        <f t="shared" si="0"/>
        <v/>
      </c>
      <c r="U20" s="67" t="str">
        <f>IF(U12&lt;&gt;"",IF(C8=U12,G10,IF(C10=U12,G10,IF(C16=U12,G18,IF(C18=U12,G18,IF(C24=U12,G26,IF(C26=U12,G26,IF(C32=U12,G34,IF(C34=U12,G34,IF(C40=U12,G42,IF(C42=U12,G42,IF(C48=U12,G50,IF(C50=U12,G50,IF(C56=U12,G58,IF(C58=U12,G58,IF(C64=U12,G66,IF(C66=U12,G66)))))))))))))))),"")</f>
        <v/>
      </c>
      <c r="V20" s="67" t="str">
        <f>IF(U20="","",VLOOKUP(U20,LISTAS!$F$5:$G$204,2,0))</f>
        <v/>
      </c>
      <c r="W20" s="68" t="str">
        <f t="shared" si="1"/>
        <v/>
      </c>
      <c r="X20" s="68" t="str">
        <f t="shared" si="2"/>
        <v/>
      </c>
    </row>
    <row r="21" spans="2:24" ht="18" customHeight="1">
      <c r="B21" s="70"/>
      <c r="C21" s="61"/>
      <c r="D21" s="60"/>
      <c r="E21" s="58"/>
      <c r="F21" s="58"/>
      <c r="G21" s="59"/>
      <c r="H21" s="60"/>
      <c r="I21" s="75"/>
      <c r="J21" s="60"/>
      <c r="K21" s="69" t="str">
        <f>IF(K20="","",VLOOKUP(K20,LISTAS!$F$5:$G$204,2,0))</f>
        <v>LICEU JARDIM</v>
      </c>
      <c r="L21" s="164"/>
      <c r="M21" s="58"/>
      <c r="N21" s="58"/>
      <c r="O21" s="59"/>
      <c r="P21" s="74"/>
      <c r="S21" s="65" t="str">
        <f>IF(U21&lt;&gt;"",1+COUNTIF(S8:S20,"1")+COUNTIF(S8:S20,"2")+COUNTIF(S8:S20,"3")+COUNTIF(S8:S20,"4")+COUNTIF(S8:S20,"5")+COUNTIF(S8:S20,"6")+COUNTIF(S8:S20,"7")+COUNTIF(S8:S20,"8")+COUNTIF(S8:S20,"9")+COUNTIF(S8:S20,"10")+COUNTIF(S8:S20,"11")+COUNTIF(S8:S20,"12")+COUNTIF(S8:S20,"13"),"")</f>
        <v/>
      </c>
      <c r="T21" s="66" t="str">
        <f t="shared" si="0"/>
        <v/>
      </c>
      <c r="U21" s="67" t="str">
        <f>IF(U13&lt;&gt;"",IF(C8=U13,G10,IF(C10=U13,G10,IF(C16=U13,G18,IF(C18=U13,G18,IF(C24=U13,G26,IF(C26=U13,G26,IF(C32=U13,G34,IF(C34=U13,G34,IF(C40=U13,G42,IF(C42=U13,G42,IF(C48=U13,G50,IF(C50=U13,G50,IF(C56=U13,G58,IF(C58=U13,G58,IF(C64=U13,G66,IF(C66=U13,G66)))))))))))))))),"")</f>
        <v/>
      </c>
      <c r="V21" s="67" t="str">
        <f>IF(U21="","",VLOOKUP(U21,LISTAS!$F$5:$G$204,2,0))</f>
        <v/>
      </c>
      <c r="W21" s="68" t="str">
        <f t="shared" si="1"/>
        <v/>
      </c>
      <c r="X21" s="68" t="str">
        <f t="shared" si="2"/>
        <v/>
      </c>
    </row>
    <row r="22" spans="2:24">
      <c r="B22" s="70"/>
      <c r="C22" s="61"/>
      <c r="D22" s="60"/>
      <c r="E22" s="60"/>
      <c r="F22" s="60"/>
      <c r="G22" s="61"/>
      <c r="H22" s="60"/>
      <c r="I22" s="75"/>
      <c r="J22" s="76"/>
      <c r="K22" s="57" t="str">
        <f>IF(H28&lt;&gt;"",IF(H30&lt;&gt;"",IF(H28=H30,"",IF(H28&gt;H30,G28,G30)),""),"")</f>
        <v>SAMUEL, PEDRO, JULIO, GABRIEL</v>
      </c>
      <c r="L22" s="163">
        <v>0</v>
      </c>
      <c r="M22" s="71">
        <f>IF(L22&lt;&gt;"",L22,"")</f>
        <v>0</v>
      </c>
      <c r="N22" s="58" t="str">
        <f>IF(L22&lt;&gt;"",IF(K22="","",K22),"")</f>
        <v>SAMUEL, PEDRO, JULIO, GABRIEL</v>
      </c>
      <c r="O22" s="59" t="str">
        <f>VLOOKUP(O20,M20:N22,2,0)</f>
        <v>SAMUEL, PEDRO, JULIO, GABRIEL</v>
      </c>
      <c r="P22" s="74"/>
      <c r="S22" s="65" t="str">
        <f>IF(U22&lt;&gt;"",1+COUNTIF(S8:S21,"1")+COUNTIF(S8:S21,"2")+COUNTIF(S8:S21,"3")+COUNTIF(S8:S21,"4")+COUNTIF(S8:S21,"5")+COUNTIF(S8:S21,"6")+COUNTIF(S8:S21,"7")+COUNTIF(S8:S21,"8")+COUNTIF(S8:S21,"9")+COUNTIF(S8:S21,"10")+COUNTIF(S8:S21,"11")+COUNTIF(S8:S21,"12")+COUNTIF(S8:S21,"13")+COUNTIF(S8:S21,"14"),"")</f>
        <v/>
      </c>
      <c r="T22" s="66" t="str">
        <f t="shared" si="0"/>
        <v/>
      </c>
      <c r="U22" s="67" t="str">
        <f>IF(U14&lt;&gt;"",IF(C8=U14,G10,IF(C10=U14,G10,IF(C16=U14,G18,IF(C18=U14,G18,IF(C24=U14,G26,IF(C26=U14,G26,IF(C32=U14,G34,IF(C34=U14,G34,IF(C40=U14,G42,IF(C42=U14,G42,IF(C48=U14,G50,IF(C50=U14,G50,IF(C56=U14,G58,IF(C58=U14,G58,IF(C64=U14,G66,IF(C66=U14,G66)))))))))))))))),"")</f>
        <v/>
      </c>
      <c r="V22" s="67" t="str">
        <f>IF(U22="","",VLOOKUP(U22,LISTAS!$F$5:$G$204,2,0))</f>
        <v/>
      </c>
      <c r="W22" s="68" t="str">
        <f t="shared" si="1"/>
        <v/>
      </c>
      <c r="X22" s="68" t="str">
        <f t="shared" si="2"/>
        <v/>
      </c>
    </row>
    <row r="23" spans="2:24">
      <c r="B23" s="70"/>
      <c r="C23" s="61"/>
      <c r="D23" s="60"/>
      <c r="E23" s="60"/>
      <c r="F23" s="60"/>
      <c r="G23" s="61"/>
      <c r="H23" s="60"/>
      <c r="I23" s="75"/>
      <c r="J23" s="60"/>
      <c r="K23" s="69" t="str">
        <f>IF(K22="","",VLOOKUP(K22,LISTAS!$F$5:$G$204,2,0))</f>
        <v>STAGIUM - DIAD</v>
      </c>
      <c r="L23" s="164"/>
      <c r="M23" s="77"/>
      <c r="N23" s="58"/>
      <c r="O23" s="59"/>
      <c r="P23" s="74"/>
      <c r="S23" s="65" t="str">
        <f>IF(U23&lt;&gt;"",1+COUNTIF(S8:S22,"1")+COUNTIF(S8:S22,"2")+COUNTIF(S8:S22,"3")+COUNTIF(S8:S22,"4")+COUNTIF(S8:S22,"5")+COUNTIF(S8:S22,"6")+COUNTIF(S8:S22,"7")+COUNTIF(S8:S22,"8")+COUNTIF(S8:S22,"9")+COUNTIF(S8:S22,"10")+COUNTIF(S8:S22,"11")+COUNTIF(S8:S22,"12")+COUNTIF(S8:S22,"13")+COUNTIF(S8:S22,"14")+COUNTIF(S8:S22,"15"),"")</f>
        <v/>
      </c>
      <c r="T23" s="66" t="str">
        <f t="shared" si="0"/>
        <v/>
      </c>
      <c r="U23" s="67" t="str">
        <f>IF(U15&lt;&gt;"",IF(C8=U15,G10,IF(C10=U15,G10,IF(C16=U15,G18,IF(C18=U15,G18,IF(C24=U15,G26,IF(C26=U15,G26,IF(C32=U15,G34,IF(C34=U15,G34,IF(C40=U15,G42,IF(C42=U15,G42,IF(C48=U15,G50,IF(C50=U15,G50,IF(C56=U15,G58,IF(C58=U15,G58,IF(C64=U15,G66,IF(C66=U15,G66)))))))))))))))),"")</f>
        <v/>
      </c>
      <c r="V23" s="67" t="str">
        <f>IF(U23="","",VLOOKUP(U23,LISTAS!$F$5:$G$204,2,0))</f>
        <v/>
      </c>
      <c r="W23" s="68" t="str">
        <f t="shared" si="1"/>
        <v/>
      </c>
      <c r="X23" s="68" t="str">
        <f t="shared" si="2"/>
        <v/>
      </c>
    </row>
    <row r="24" spans="2:24" ht="18" customHeight="1">
      <c r="B24" s="70">
        <v>6</v>
      </c>
      <c r="C24" s="57"/>
      <c r="D24" s="163">
        <v>0</v>
      </c>
      <c r="E24" s="58">
        <f>IF(D24&lt;&gt;"",D24,"")</f>
        <v>0</v>
      </c>
      <c r="F24" s="58" t="str">
        <f>IF(D24&lt;&gt;"",IF(C24="","",C24),"")</f>
        <v/>
      </c>
      <c r="G24" s="59">
        <f>IF(E24&lt;&gt;"",IF(E26&lt;&gt;"",SMALL(E24:F26,1),""),"")</f>
        <v>0</v>
      </c>
      <c r="H24" s="60"/>
      <c r="I24" s="75"/>
      <c r="J24" s="60"/>
      <c r="K24" s="61"/>
      <c r="L24" s="60"/>
      <c r="M24" s="75"/>
      <c r="N24" s="60"/>
      <c r="O24" s="61"/>
      <c r="P24" s="74"/>
      <c r="S24" s="65"/>
      <c r="T24" s="66"/>
      <c r="U24" s="67"/>
      <c r="V24" s="67"/>
      <c r="W24" s="68"/>
      <c r="X24" s="68"/>
    </row>
    <row r="25" spans="2:24" ht="18" customHeight="1">
      <c r="B25" s="70"/>
      <c r="C25" s="69" t="str">
        <f>IF(C24="","",VLOOKUP(C24,LISTAS!$F$5:$G$204,2,0))</f>
        <v/>
      </c>
      <c r="D25" s="164"/>
      <c r="E25" s="58"/>
      <c r="F25" s="58"/>
      <c r="G25" s="59"/>
      <c r="H25" s="60"/>
      <c r="I25" s="75"/>
      <c r="J25" s="60"/>
      <c r="K25" s="61"/>
      <c r="L25" s="60"/>
      <c r="M25" s="75"/>
      <c r="N25" s="60"/>
      <c r="O25" s="61"/>
      <c r="P25" s="74"/>
      <c r="S25" s="65"/>
      <c r="T25" s="66"/>
      <c r="U25" s="67"/>
      <c r="V25" s="67"/>
      <c r="W25" s="68"/>
      <c r="X25" s="68"/>
    </row>
    <row r="26" spans="2:24" ht="18" customHeight="1">
      <c r="B26" s="70">
        <v>11</v>
      </c>
      <c r="C26" s="57" t="s">
        <v>57</v>
      </c>
      <c r="D26" s="163">
        <v>1</v>
      </c>
      <c r="E26" s="71">
        <f>IF(D26&lt;&gt;"",D26,"")</f>
        <v>1</v>
      </c>
      <c r="F26" s="72" t="str">
        <f>IF(D26&lt;&gt;"",IF(C26="","",C26),"")</f>
        <v>SAMUEL, PEDRO, JULIO, GABRIEL</v>
      </c>
      <c r="G26" s="59" t="str">
        <f>VLOOKUP(G24,E24:F26,2,0)</f>
        <v/>
      </c>
      <c r="H26" s="60"/>
      <c r="I26" s="75"/>
      <c r="J26" s="60"/>
      <c r="K26" s="61"/>
      <c r="L26" s="60"/>
      <c r="M26" s="75"/>
      <c r="N26" s="60"/>
      <c r="O26" s="61"/>
      <c r="P26" s="74"/>
      <c r="S26" s="65"/>
      <c r="T26" s="66"/>
      <c r="U26" s="67"/>
      <c r="V26" s="67"/>
      <c r="W26" s="68"/>
      <c r="X26" s="68"/>
    </row>
    <row r="27" spans="2:24" ht="18" customHeight="1">
      <c r="B27" s="70"/>
      <c r="C27" s="69" t="str">
        <f>IF(C26="","",VLOOKUP(C26,LISTAS!$F$5:$G$204,2,0))</f>
        <v>STAGIUM - DIAD</v>
      </c>
      <c r="D27" s="164"/>
      <c r="E27" s="58"/>
      <c r="F27" s="72"/>
      <c r="G27" s="59"/>
      <c r="H27" s="60"/>
      <c r="I27" s="75"/>
      <c r="J27" s="60"/>
      <c r="K27" s="61"/>
      <c r="L27" s="60"/>
      <c r="M27" s="75"/>
      <c r="N27" s="60"/>
      <c r="O27" s="61"/>
      <c r="P27" s="74"/>
      <c r="S27" s="65"/>
      <c r="T27" s="66"/>
      <c r="U27" s="67"/>
      <c r="V27" s="67"/>
      <c r="W27" s="68"/>
      <c r="X27" s="68"/>
    </row>
    <row r="28" spans="2:24" ht="18" customHeight="1">
      <c r="B28" s="70"/>
      <c r="C28" s="61"/>
      <c r="D28" s="60"/>
      <c r="E28" s="60"/>
      <c r="F28" s="73"/>
      <c r="G28" s="57" t="str">
        <f>IF(D24&lt;&gt;"",IF(D26&lt;&gt;"",IF(D24=D26,"",IF(D24&gt;D26,C24,C26)),""),"")</f>
        <v>SAMUEL, PEDRO, JULIO, GABRIEL</v>
      </c>
      <c r="H28" s="163">
        <v>1</v>
      </c>
      <c r="I28" s="78">
        <f>IF(H28&lt;&gt;"",H28,"")</f>
        <v>1</v>
      </c>
      <c r="J28" s="58" t="str">
        <f>IF(H28&lt;&gt;"",IF(G28="","",G28),"")</f>
        <v>SAMUEL, PEDRO, JULIO, GABRIEL</v>
      </c>
      <c r="K28" s="59">
        <f>IF(I28&lt;&gt;"",IF(I30&lt;&gt;"",SMALL(I28:J30,1),""),"")</f>
        <v>0</v>
      </c>
      <c r="L28" s="60"/>
      <c r="M28" s="75"/>
      <c r="N28" s="60"/>
      <c r="O28" s="61"/>
      <c r="P28" s="74"/>
      <c r="S28" s="65"/>
      <c r="T28" s="66"/>
      <c r="U28" s="67"/>
      <c r="V28" s="67"/>
      <c r="W28" s="68"/>
      <c r="X28" s="68"/>
    </row>
    <row r="29" spans="2:24" ht="18" customHeight="1">
      <c r="B29" s="70"/>
      <c r="C29" s="61"/>
      <c r="D29" s="60"/>
      <c r="E29" s="60"/>
      <c r="F29" s="73"/>
      <c r="G29" s="69" t="str">
        <f>IF(G28="","",VLOOKUP(G28,LISTAS!$F$5:$G$204,2,0))</f>
        <v>STAGIUM - DIAD</v>
      </c>
      <c r="H29" s="164"/>
      <c r="I29" s="79"/>
      <c r="J29" s="58"/>
      <c r="K29" s="59"/>
      <c r="L29" s="60"/>
      <c r="M29" s="75"/>
      <c r="N29" s="60"/>
      <c r="O29" s="61"/>
      <c r="P29" s="74"/>
      <c r="S29" s="65"/>
      <c r="T29" s="66"/>
      <c r="U29" s="67"/>
      <c r="V29" s="67"/>
      <c r="W29" s="68"/>
      <c r="X29" s="68"/>
    </row>
    <row r="30" spans="2:24" ht="18" customHeight="1">
      <c r="B30" s="70"/>
      <c r="C30" s="61"/>
      <c r="D30" s="60"/>
      <c r="E30" s="75"/>
      <c r="F30" s="76"/>
      <c r="G30" s="57" t="str">
        <f>IF(D32&lt;&gt;"",IF(D34&lt;&gt;"",IF(D32=D34,"",IF(D32&gt;D34,C32,C34)),""),"")</f>
        <v/>
      </c>
      <c r="H30" s="163">
        <v>0</v>
      </c>
      <c r="I30" s="79">
        <f>IF(H30&lt;&gt;"",H30,"")</f>
        <v>0</v>
      </c>
      <c r="J30" s="58" t="str">
        <f>IF(H30&lt;&gt;"",IF(G30="","",G30),"")</f>
        <v/>
      </c>
      <c r="K30" s="59" t="str">
        <f>VLOOKUP(K28,I28:J30,2,0)</f>
        <v/>
      </c>
      <c r="L30" s="60"/>
      <c r="M30" s="75"/>
      <c r="N30" s="60"/>
      <c r="O30" s="61"/>
      <c r="P30" s="74"/>
      <c r="S30" s="65"/>
      <c r="T30" s="66"/>
      <c r="U30" s="67"/>
      <c r="V30" s="67"/>
      <c r="W30" s="68"/>
      <c r="X30" s="68"/>
    </row>
    <row r="31" spans="2:24" ht="18" customHeight="1">
      <c r="B31" s="70"/>
      <c r="C31" s="61"/>
      <c r="D31" s="60"/>
      <c r="E31" s="75"/>
      <c r="F31" s="60"/>
      <c r="G31" s="69" t="str">
        <f>IF(G30="","",VLOOKUP(G30,LISTAS!$F$5:$G$204,2,0))</f>
        <v/>
      </c>
      <c r="H31" s="164"/>
      <c r="I31" s="58"/>
      <c r="J31" s="58"/>
      <c r="K31" s="59"/>
      <c r="L31" s="60"/>
      <c r="M31" s="75"/>
      <c r="N31" s="60"/>
      <c r="O31" s="61"/>
      <c r="P31" s="74"/>
      <c r="S31" s="65"/>
      <c r="T31" s="66"/>
      <c r="U31" s="67"/>
      <c r="V31" s="67"/>
      <c r="W31" s="68"/>
      <c r="X31" s="68"/>
    </row>
    <row r="32" spans="2:24" ht="18" customHeight="1">
      <c r="B32" s="70">
        <v>4</v>
      </c>
      <c r="C32" s="57"/>
      <c r="D32" s="163">
        <v>0</v>
      </c>
      <c r="E32" s="78">
        <f>IF(D32&lt;&gt;"",D32,"")</f>
        <v>0</v>
      </c>
      <c r="F32" s="58" t="str">
        <f>IF(D32&lt;&gt;"",IF(C32="","",C32),"")</f>
        <v/>
      </c>
      <c r="G32" s="59">
        <f>IF(E32&lt;&gt;"",IF(E34&lt;&gt;"",SMALL(E32:F34,1),""),"")</f>
        <v>0</v>
      </c>
      <c r="H32" s="60"/>
      <c r="I32" s="60"/>
      <c r="J32" s="60"/>
      <c r="K32" s="61"/>
      <c r="L32" s="60"/>
      <c r="M32" s="75"/>
      <c r="N32" s="60"/>
      <c r="O32" s="61"/>
      <c r="P32" s="74"/>
      <c r="S32" s="65"/>
      <c r="T32" s="66"/>
      <c r="U32" s="67"/>
      <c r="V32" s="67"/>
      <c r="W32" s="68"/>
      <c r="X32" s="68"/>
    </row>
    <row r="33" spans="2:24" ht="18" customHeight="1">
      <c r="B33" s="70"/>
      <c r="C33" s="69" t="str">
        <f>IF(C32="","",VLOOKUP(C32,LISTAS!$F$5:$G$204,2,0))</f>
        <v/>
      </c>
      <c r="D33" s="164"/>
      <c r="E33" s="79"/>
      <c r="F33" s="58"/>
      <c r="G33" s="59"/>
      <c r="H33" s="60"/>
      <c r="I33" s="60"/>
      <c r="J33" s="60"/>
      <c r="K33" s="61"/>
      <c r="L33" s="60"/>
      <c r="M33" s="75"/>
      <c r="N33" s="60"/>
      <c r="O33" s="61"/>
      <c r="P33" s="74"/>
      <c r="S33" s="65"/>
      <c r="T33" s="66"/>
      <c r="U33" s="67"/>
      <c r="V33" s="67"/>
      <c r="W33" s="68"/>
      <c r="X33" s="68"/>
    </row>
    <row r="34" spans="2:24" ht="18" customHeight="1">
      <c r="B34" s="70">
        <v>13</v>
      </c>
      <c r="C34" s="57"/>
      <c r="D34" s="163">
        <v>0</v>
      </c>
      <c r="E34" s="79">
        <f>IF(D34&lt;&gt;"",D34,"")</f>
        <v>0</v>
      </c>
      <c r="F34" s="58" t="str">
        <f>IF(D34&lt;&gt;"",IF(C34="","",C34),"")</f>
        <v/>
      </c>
      <c r="G34" s="59" t="str">
        <f>VLOOKUP(G32,E32:F34,2,0)</f>
        <v/>
      </c>
      <c r="H34" s="60"/>
      <c r="I34" s="60"/>
      <c r="J34" s="60"/>
      <c r="K34" s="61"/>
      <c r="L34" s="60"/>
      <c r="M34" s="75"/>
      <c r="N34" s="60"/>
      <c r="O34" s="61"/>
      <c r="P34" s="74"/>
      <c r="S34" s="65"/>
      <c r="T34" s="66"/>
      <c r="U34" s="67"/>
      <c r="V34" s="67"/>
      <c r="W34" s="68"/>
      <c r="X34" s="68"/>
    </row>
    <row r="35" spans="2:24" ht="18" customHeight="1">
      <c r="B35" s="70"/>
      <c r="C35" s="69" t="str">
        <f>IF(C34="","",VLOOKUP(C34,LISTAS!$F$5:$G$204,2,0))</f>
        <v/>
      </c>
      <c r="D35" s="164"/>
      <c r="E35" s="58"/>
      <c r="F35" s="58"/>
      <c r="G35" s="59"/>
      <c r="H35" s="60"/>
      <c r="I35" s="60"/>
      <c r="J35" s="60"/>
      <c r="K35" s="61"/>
      <c r="L35" s="60"/>
      <c r="M35" s="75"/>
      <c r="N35" s="60"/>
      <c r="O35" s="61"/>
      <c r="P35" s="60"/>
      <c r="S35" s="65"/>
      <c r="T35" s="66"/>
      <c r="U35" s="67"/>
      <c r="V35" s="67"/>
      <c r="W35" s="68"/>
      <c r="X35" s="68"/>
    </row>
    <row r="36" spans="2:24" ht="18" customHeight="1">
      <c r="B36" s="70"/>
      <c r="C36" s="61"/>
      <c r="D36" s="60"/>
      <c r="E36" s="60"/>
      <c r="F36" s="60"/>
      <c r="G36" s="61"/>
      <c r="H36" s="60"/>
      <c r="I36" s="60"/>
      <c r="J36" s="60"/>
      <c r="K36" s="61"/>
      <c r="L36" s="60"/>
      <c r="M36" s="75"/>
      <c r="N36" s="60"/>
      <c r="O36" s="57" t="str">
        <f>IF(L20&lt;&gt;"",IF(L22&lt;&gt;"",IF(L20=L22,"",IF(L20&gt;L22,K20,K22)),""),"")</f>
        <v>DIEGO, GUILHERME, PEDRO</v>
      </c>
      <c r="P36" s="163">
        <v>0</v>
      </c>
      <c r="S36" s="65"/>
      <c r="T36" s="66"/>
      <c r="U36" s="67"/>
      <c r="V36" s="67"/>
      <c r="W36" s="68"/>
      <c r="X36" s="68"/>
    </row>
    <row r="37" spans="2:24" ht="18" customHeight="1">
      <c r="B37" s="70"/>
      <c r="C37" s="61"/>
      <c r="D37" s="60"/>
      <c r="E37" s="60"/>
      <c r="F37" s="60"/>
      <c r="G37" s="61"/>
      <c r="H37" s="60"/>
      <c r="I37" s="60"/>
      <c r="J37" s="60"/>
      <c r="K37" s="61"/>
      <c r="L37" s="60"/>
      <c r="M37" s="75"/>
      <c r="N37" s="60"/>
      <c r="O37" s="69" t="str">
        <f>IF(O36="","",VLOOKUP(O36,LISTAS!$F$5:$G$204,2,0))</f>
        <v>LICEU JARDIM</v>
      </c>
      <c r="P37" s="164"/>
      <c r="S37" s="65"/>
      <c r="T37" s="66"/>
      <c r="U37" s="67"/>
      <c r="V37" s="67"/>
      <c r="W37" s="68"/>
      <c r="X37" s="68"/>
    </row>
    <row r="38" spans="2:24" ht="18" customHeight="1">
      <c r="B38" s="70"/>
      <c r="C38" s="61"/>
      <c r="D38" s="60"/>
      <c r="E38" s="60"/>
      <c r="F38" s="60"/>
      <c r="G38" s="61"/>
      <c r="H38" s="60"/>
      <c r="I38" s="60"/>
      <c r="J38" s="60"/>
      <c r="K38" s="61"/>
      <c r="L38" s="60"/>
      <c r="M38" s="75"/>
      <c r="N38" s="76"/>
      <c r="O38" s="57" t="str">
        <f>IF(L52&lt;&gt;"",IF(L54&lt;&gt;"",IF(L52=L54,"",IF(L52&gt;L54,K52,K54)),""),"")</f>
        <v>ALLAN, FELIPE, LORENZO</v>
      </c>
      <c r="P38" s="163">
        <v>1</v>
      </c>
      <c r="S38" s="65"/>
      <c r="T38" s="66"/>
      <c r="U38" s="67"/>
      <c r="V38" s="67"/>
      <c r="W38" s="68"/>
      <c r="X38" s="68"/>
    </row>
    <row r="39" spans="2:24" ht="18" customHeight="1">
      <c r="B39" s="70"/>
      <c r="C39" s="61"/>
      <c r="D39" s="60"/>
      <c r="E39" s="60"/>
      <c r="F39" s="60"/>
      <c r="G39" s="61"/>
      <c r="H39" s="60"/>
      <c r="I39" s="60"/>
      <c r="J39" s="60"/>
      <c r="K39" s="61"/>
      <c r="L39" s="60"/>
      <c r="M39" s="75"/>
      <c r="N39" s="60"/>
      <c r="O39" s="69" t="str">
        <f>IF(O38="","",VLOOKUP(O38,LISTAS!$F$5:$G$204,2,0))</f>
        <v xml:space="preserve">ARBOS S.A </v>
      </c>
      <c r="P39" s="164"/>
      <c r="S39" s="65"/>
      <c r="T39" s="66"/>
      <c r="U39" s="67"/>
      <c r="V39" s="67"/>
      <c r="W39" s="68"/>
      <c r="X39" s="68"/>
    </row>
    <row r="40" spans="2:24" ht="18" customHeight="1">
      <c r="B40" s="70">
        <v>3</v>
      </c>
      <c r="C40" s="57" t="s">
        <v>58</v>
      </c>
      <c r="D40" s="163">
        <v>1</v>
      </c>
      <c r="E40" s="58">
        <f>IF(D40&lt;&gt;"",D40,"")</f>
        <v>1</v>
      </c>
      <c r="F40" s="58" t="str">
        <f>IF(D40&lt;&gt;"",IF(C40="","",C40),"")</f>
        <v>LUCAS, LUIS, PEDRO</v>
      </c>
      <c r="G40" s="59">
        <f>IF(E40&lt;&gt;"",IF(E42&lt;&gt;"",SMALL(E40:F42,1),""),"")</f>
        <v>0</v>
      </c>
      <c r="H40" s="60"/>
      <c r="I40" s="60"/>
      <c r="J40" s="60"/>
      <c r="K40" s="61"/>
      <c r="L40" s="60"/>
      <c r="M40" s="75"/>
      <c r="N40" s="60"/>
      <c r="O40" s="61"/>
      <c r="P40" s="74"/>
      <c r="S40" s="65"/>
      <c r="T40" s="66"/>
      <c r="U40" s="67"/>
      <c r="V40" s="67" t="str">
        <f>IF(U40="","",VLOOKUP(U40,LISTAS!$F$5:$G$204,2,0))</f>
        <v/>
      </c>
      <c r="W40" s="68" t="str">
        <f t="shared" si="1"/>
        <v/>
      </c>
      <c r="X40" s="68" t="str">
        <f t="shared" ref="X40:X68" si="3">IF(S40="","",IF($V$5="NÃO","",IF(S40=1,400,IF(S40=2,340,IF(S40=3,300,IF(S40=4,280,IF(S40=5,270,IF(S40=6,260,IF(S40=7,250,IF(S40=8,240,IF(S40=9,200,IF(S40=10,200,IF(S40=11,200,IF(S40=12,200,IF(S40=13,200,IF(S40=14,200,IF(S40=15,200,IF(S40=16,200,IF(S40&gt;16,"","")))))))))))))))))))</f>
        <v/>
      </c>
    </row>
    <row r="41" spans="2:24" ht="18" customHeight="1">
      <c r="B41" s="70"/>
      <c r="C41" s="69" t="str">
        <f>IF(C40="","",VLOOKUP(C40,LISTAS!$F$5:$G$204,2,0))</f>
        <v>LICEU JARDIM</v>
      </c>
      <c r="D41" s="164"/>
      <c r="E41" s="58"/>
      <c r="F41" s="58"/>
      <c r="G41" s="59"/>
      <c r="H41" s="60"/>
      <c r="I41" s="60"/>
      <c r="J41" s="60"/>
      <c r="K41" s="61"/>
      <c r="L41" s="60"/>
      <c r="M41" s="75"/>
      <c r="N41" s="60"/>
      <c r="O41" s="61"/>
      <c r="P41" s="74"/>
      <c r="S41" s="65"/>
      <c r="T41" s="66"/>
      <c r="U41" s="67"/>
      <c r="V41" s="67"/>
      <c r="W41" s="68"/>
      <c r="X41" s="68"/>
    </row>
    <row r="42" spans="2:24" ht="18" customHeight="1">
      <c r="B42" s="70">
        <v>14</v>
      </c>
      <c r="C42" s="57"/>
      <c r="D42" s="163">
        <v>0</v>
      </c>
      <c r="E42" s="71">
        <f>IF(D42&lt;&gt;"",D42,"")</f>
        <v>0</v>
      </c>
      <c r="F42" s="72" t="str">
        <f>IF(D42&lt;&gt;"",IF(C42="","",C42),"")</f>
        <v/>
      </c>
      <c r="G42" s="59" t="str">
        <f>VLOOKUP(G40,E40:F42,2,0)</f>
        <v/>
      </c>
      <c r="H42" s="60"/>
      <c r="I42" s="60"/>
      <c r="J42" s="60"/>
      <c r="K42" s="61"/>
      <c r="L42" s="60"/>
      <c r="M42" s="75"/>
      <c r="N42" s="60"/>
      <c r="O42" s="61"/>
      <c r="P42" s="74"/>
      <c r="S42" s="65"/>
      <c r="T42" s="66"/>
      <c r="U42" s="67"/>
      <c r="V42" s="67" t="str">
        <f>IF(U42="","",VLOOKUP(U42,LISTAS!$F$5:$G$204,2,0))</f>
        <v/>
      </c>
      <c r="W42" s="68" t="str">
        <f t="shared" si="1"/>
        <v/>
      </c>
      <c r="X42" s="68" t="str">
        <f t="shared" si="3"/>
        <v/>
      </c>
    </row>
    <row r="43" spans="2:24" ht="18" customHeight="1">
      <c r="B43" s="70"/>
      <c r="C43" s="69" t="str">
        <f>IF(C42="","",VLOOKUP(C42,LISTAS!$F$5:$G$204,2,0))</f>
        <v/>
      </c>
      <c r="D43" s="164"/>
      <c r="E43" s="58"/>
      <c r="F43" s="72"/>
      <c r="G43" s="59"/>
      <c r="H43" s="60"/>
      <c r="I43" s="60"/>
      <c r="J43" s="60"/>
      <c r="K43" s="61"/>
      <c r="L43" s="60"/>
      <c r="M43" s="75"/>
      <c r="N43" s="60"/>
      <c r="O43" s="61"/>
      <c r="P43" s="74"/>
      <c r="S43" s="65"/>
      <c r="T43" s="66"/>
      <c r="U43" s="67"/>
      <c r="V43" s="67"/>
      <c r="W43" s="68"/>
      <c r="X43" s="68"/>
    </row>
    <row r="44" spans="2:24" ht="18" customHeight="1">
      <c r="B44" s="70"/>
      <c r="C44" s="61"/>
      <c r="D44" s="60"/>
      <c r="E44" s="60"/>
      <c r="F44" s="73"/>
      <c r="G44" s="57" t="str">
        <f>IF(D40&lt;&gt;"",IF(D42&lt;&gt;"",IF(D40=D42,"",IF(D40&gt;D42,C40,C42)),""),"")</f>
        <v>LUCAS, LUIS, PEDRO</v>
      </c>
      <c r="H44" s="163">
        <v>1</v>
      </c>
      <c r="I44" s="58">
        <f>IF(H44&lt;&gt;"",H44,"")</f>
        <v>1</v>
      </c>
      <c r="J44" s="58" t="str">
        <f>IF(H44&lt;&gt;"",IF(G44="","",G44),"")</f>
        <v>LUCAS, LUIS, PEDRO</v>
      </c>
      <c r="K44" s="59">
        <f>IF(I44&lt;&gt;"",IF(I46&lt;&gt;"",SMALL(I44:J46,1),""),"")</f>
        <v>0</v>
      </c>
      <c r="L44" s="60"/>
      <c r="M44" s="75"/>
      <c r="N44" s="60"/>
      <c r="O44" s="61"/>
      <c r="P44" s="74"/>
      <c r="S44" s="65"/>
      <c r="T44" s="66"/>
      <c r="U44" s="67"/>
      <c r="V44" s="67" t="str">
        <f>IF(U44="","",VLOOKUP(U44,LISTAS!$F$5:$G$204,2,0))</f>
        <v/>
      </c>
      <c r="W44" s="68" t="str">
        <f t="shared" si="1"/>
        <v/>
      </c>
      <c r="X44" s="68" t="str">
        <f t="shared" si="3"/>
        <v/>
      </c>
    </row>
    <row r="45" spans="2:24" ht="18" customHeight="1">
      <c r="B45" s="70"/>
      <c r="C45" s="61"/>
      <c r="D45" s="60"/>
      <c r="E45" s="60"/>
      <c r="F45" s="73"/>
      <c r="G45" s="69" t="str">
        <f>IF(G44="","",VLOOKUP(G44,LISTAS!$F$5:$G$204,2,0))</f>
        <v>LICEU JARDIM</v>
      </c>
      <c r="H45" s="164"/>
      <c r="I45" s="58"/>
      <c r="J45" s="58"/>
      <c r="K45" s="59"/>
      <c r="L45" s="60"/>
      <c r="M45" s="75"/>
      <c r="N45" s="60"/>
      <c r="O45" s="61"/>
      <c r="P45" s="74"/>
      <c r="S45" s="65"/>
      <c r="T45" s="66"/>
      <c r="U45" s="67"/>
      <c r="V45" s="67"/>
      <c r="W45" s="68"/>
      <c r="X45" s="68"/>
    </row>
    <row r="46" spans="2:24" ht="18" customHeight="1">
      <c r="B46" s="70"/>
      <c r="C46" s="61"/>
      <c r="D46" s="60"/>
      <c r="E46" s="75"/>
      <c r="F46" s="76"/>
      <c r="G46" s="57" t="str">
        <f>IF(D48&lt;&gt;"",IF(D50&lt;&gt;"",IF(D48=D50,"",IF(D48&gt;D50,C48,C50)),""),"")</f>
        <v/>
      </c>
      <c r="H46" s="163">
        <v>0</v>
      </c>
      <c r="I46" s="71">
        <f>IF(H46&lt;&gt;"",H46,"")</f>
        <v>0</v>
      </c>
      <c r="J46" s="58" t="str">
        <f>IF(H46&lt;&gt;"",IF(G46="","",G46),"")</f>
        <v/>
      </c>
      <c r="K46" s="59" t="str">
        <f>VLOOKUP(K44,I44:J46,2,0)</f>
        <v/>
      </c>
      <c r="L46" s="60"/>
      <c r="M46" s="75"/>
      <c r="N46" s="60"/>
      <c r="O46" s="61"/>
      <c r="P46" s="74"/>
      <c r="S46" s="65"/>
      <c r="T46" s="66"/>
      <c r="U46" s="67"/>
      <c r="V46" s="67" t="str">
        <f>IF(U46="","",VLOOKUP(U46,LISTAS!$F$5:$G$204,2,0))</f>
        <v/>
      </c>
      <c r="W46" s="68" t="str">
        <f t="shared" si="1"/>
        <v/>
      </c>
      <c r="X46" s="68" t="str">
        <f t="shared" si="3"/>
        <v/>
      </c>
    </row>
    <row r="47" spans="2:24" ht="18" customHeight="1">
      <c r="B47" s="70"/>
      <c r="C47" s="61"/>
      <c r="D47" s="60"/>
      <c r="E47" s="75"/>
      <c r="F47" s="60"/>
      <c r="G47" s="69" t="str">
        <f>IF(G46="","",VLOOKUP(G46,LISTAS!$F$5:$G$204,2,0))</f>
        <v/>
      </c>
      <c r="H47" s="164"/>
      <c r="I47" s="77"/>
      <c r="J47" s="58"/>
      <c r="K47" s="59"/>
      <c r="L47" s="60"/>
      <c r="M47" s="75"/>
      <c r="N47" s="60"/>
      <c r="O47" s="61"/>
      <c r="P47" s="74"/>
      <c r="S47" s="65"/>
      <c r="T47" s="66"/>
      <c r="U47" s="67"/>
      <c r="V47" s="67"/>
      <c r="W47" s="68"/>
      <c r="X47" s="68"/>
    </row>
    <row r="48" spans="2:24" ht="18" customHeight="1">
      <c r="B48" s="70">
        <v>5</v>
      </c>
      <c r="C48" s="57"/>
      <c r="D48" s="163">
        <v>0</v>
      </c>
      <c r="E48" s="78">
        <f>IF(D48&lt;&gt;"",D48,"")</f>
        <v>0</v>
      </c>
      <c r="F48" s="58" t="str">
        <f>IF(D48&lt;&gt;"",IF(C48="","",C48),"")</f>
        <v/>
      </c>
      <c r="G48" s="59">
        <f>IF(E48&lt;&gt;"",IF(E50&lt;&gt;"",SMALL(E48:F50,1),""),"")</f>
        <v>0</v>
      </c>
      <c r="H48" s="60"/>
      <c r="I48" s="75"/>
      <c r="J48" s="60"/>
      <c r="K48" s="61"/>
      <c r="L48" s="60"/>
      <c r="M48" s="75"/>
      <c r="N48" s="60"/>
      <c r="O48" s="61"/>
      <c r="P48" s="74"/>
      <c r="S48" s="65"/>
      <c r="T48" s="66"/>
      <c r="U48" s="67"/>
      <c r="V48" s="67" t="str">
        <f>IF(U48="","",VLOOKUP(U48,LISTAS!$F$5:$G$204,2,0))</f>
        <v/>
      </c>
      <c r="W48" s="68" t="str">
        <f t="shared" si="1"/>
        <v/>
      </c>
      <c r="X48" s="68" t="str">
        <f t="shared" si="3"/>
        <v/>
      </c>
    </row>
    <row r="49" spans="2:24" ht="18" customHeight="1">
      <c r="B49" s="70"/>
      <c r="C49" s="69" t="str">
        <f>IF(C48="","",VLOOKUP(C48,LISTAS!$F$5:$G$204,2,0))</f>
        <v/>
      </c>
      <c r="D49" s="164"/>
      <c r="E49" s="79"/>
      <c r="F49" s="58"/>
      <c r="G49" s="59"/>
      <c r="H49" s="60"/>
      <c r="I49" s="75"/>
      <c r="J49" s="60"/>
      <c r="K49" s="61"/>
      <c r="L49" s="60"/>
      <c r="M49" s="75"/>
      <c r="N49" s="60"/>
      <c r="O49" s="61"/>
      <c r="P49" s="74"/>
      <c r="S49" s="65"/>
      <c r="T49" s="66"/>
      <c r="U49" s="67"/>
      <c r="V49" s="67"/>
      <c r="W49" s="68"/>
      <c r="X49" s="68"/>
    </row>
    <row r="50" spans="2:24" ht="18" customHeight="1">
      <c r="B50" s="70">
        <v>12</v>
      </c>
      <c r="C50" s="57"/>
      <c r="D50" s="163">
        <v>0</v>
      </c>
      <c r="E50" s="79">
        <f>IF(D50&lt;&gt;"",D50,"")</f>
        <v>0</v>
      </c>
      <c r="F50" s="58" t="str">
        <f>IF(D50&lt;&gt;"",IF(C50="","",C50),"")</f>
        <v/>
      </c>
      <c r="G50" s="59" t="str">
        <f>VLOOKUP(G48,E48:F50,2,0)</f>
        <v/>
      </c>
      <c r="H50" s="60"/>
      <c r="I50" s="75"/>
      <c r="J50" s="60"/>
      <c r="K50" s="61"/>
      <c r="L50" s="60"/>
      <c r="M50" s="75"/>
      <c r="N50" s="60"/>
      <c r="O50" s="61"/>
      <c r="P50" s="74"/>
      <c r="S50" s="65"/>
      <c r="T50" s="66"/>
      <c r="U50" s="67"/>
      <c r="V50" s="67" t="str">
        <f>IF(U50="","",VLOOKUP(U50,LISTAS!$F$5:$G$204,2,0))</f>
        <v/>
      </c>
      <c r="W50" s="68" t="str">
        <f t="shared" si="1"/>
        <v/>
      </c>
      <c r="X50" s="68" t="str">
        <f t="shared" si="3"/>
        <v/>
      </c>
    </row>
    <row r="51" spans="2:24" ht="18" customHeight="1">
      <c r="B51" s="70"/>
      <c r="C51" s="69" t="str">
        <f>IF(C50="","",VLOOKUP(C50,LISTAS!$F$5:$G$204,2,0))</f>
        <v/>
      </c>
      <c r="D51" s="164"/>
      <c r="E51" s="58"/>
      <c r="F51" s="58"/>
      <c r="G51" s="59"/>
      <c r="H51" s="60"/>
      <c r="I51" s="75"/>
      <c r="J51" s="60"/>
      <c r="K51" s="61"/>
      <c r="L51" s="60"/>
      <c r="M51" s="75"/>
      <c r="N51" s="60"/>
      <c r="O51" s="61"/>
      <c r="P51" s="74"/>
      <c r="S51" s="65"/>
      <c r="T51" s="66"/>
      <c r="U51" s="67"/>
      <c r="V51" s="67"/>
      <c r="W51" s="68"/>
      <c r="X51" s="68"/>
    </row>
    <row r="52" spans="2:24" ht="18" customHeight="1">
      <c r="B52" s="70"/>
      <c r="C52" s="61"/>
      <c r="D52" s="60"/>
      <c r="E52" s="58"/>
      <c r="F52" s="58"/>
      <c r="G52" s="59"/>
      <c r="H52" s="60"/>
      <c r="I52" s="75"/>
      <c r="J52" s="60"/>
      <c r="K52" s="57" t="str">
        <f>IF(H44&lt;&gt;"",IF(H46&lt;&gt;"",IF(H44=H46,"",IF(H44&gt;H46,G44,G46)),""),"")</f>
        <v>LUCAS, LUIS, PEDRO</v>
      </c>
      <c r="L52" s="163">
        <v>0</v>
      </c>
      <c r="M52" s="80">
        <f>IF(L52&lt;&gt;"",L52,"")</f>
        <v>0</v>
      </c>
      <c r="N52" s="58" t="str">
        <f>IF(L52&lt;&gt;"",IF(K52="","",K52),"")</f>
        <v>LUCAS, LUIS, PEDRO</v>
      </c>
      <c r="O52" s="59">
        <f>IF(M52&lt;&gt;"",IF(M54&lt;&gt;"",SMALL(M52:N54,1),""),"")</f>
        <v>0</v>
      </c>
      <c r="P52" s="74"/>
      <c r="S52" s="65"/>
      <c r="T52" s="66"/>
      <c r="U52" s="67"/>
      <c r="V52" s="67" t="str">
        <f>IF(U52="","",VLOOKUP(U52,LISTAS!$F$5:$G$204,2,0))</f>
        <v/>
      </c>
      <c r="W52" s="68" t="str">
        <f t="shared" si="1"/>
        <v/>
      </c>
      <c r="X52" s="68" t="str">
        <f t="shared" si="3"/>
        <v/>
      </c>
    </row>
    <row r="53" spans="2:24" ht="18" customHeight="1">
      <c r="B53" s="70"/>
      <c r="C53" s="61"/>
      <c r="D53" s="60"/>
      <c r="E53" s="58"/>
      <c r="F53" s="58"/>
      <c r="G53" s="59"/>
      <c r="H53" s="60"/>
      <c r="I53" s="75"/>
      <c r="J53" s="60"/>
      <c r="K53" s="69" t="str">
        <f>IF(K52="","",VLOOKUP(K52,LISTAS!$F$5:$G$204,2,0))</f>
        <v>LICEU JARDIM</v>
      </c>
      <c r="L53" s="164"/>
      <c r="M53" s="79"/>
      <c r="N53" s="72"/>
      <c r="O53" s="59"/>
      <c r="P53" s="74"/>
      <c r="S53" s="65"/>
      <c r="T53" s="66"/>
      <c r="U53" s="67"/>
      <c r="V53" s="67"/>
      <c r="W53" s="68"/>
      <c r="X53" s="68"/>
    </row>
    <row r="54" spans="2:24" ht="18" customHeight="1">
      <c r="B54" s="70"/>
      <c r="C54" s="61"/>
      <c r="D54" s="60"/>
      <c r="E54" s="58"/>
      <c r="F54" s="58"/>
      <c r="G54" s="59"/>
      <c r="H54" s="60"/>
      <c r="I54" s="75"/>
      <c r="J54" s="76"/>
      <c r="K54" s="57" t="str">
        <f>IF(H60&lt;&gt;"",IF(H62&lt;&gt;"",IF(H60=H62,"",IF(H60&gt;H62,G60,G62)),""),"")</f>
        <v>ALLAN, FELIPE, LORENZO</v>
      </c>
      <c r="L54" s="163">
        <v>1</v>
      </c>
      <c r="M54" s="81">
        <f>IF(L54&lt;&gt;"",L54,"")</f>
        <v>1</v>
      </c>
      <c r="N54" s="58" t="str">
        <f>IF(L54&lt;&gt;"",IF(K54="","",K54),"")</f>
        <v>ALLAN, FELIPE, LORENZO</v>
      </c>
      <c r="O54" s="59" t="str">
        <f>VLOOKUP(O52,M52:N54,2,0)</f>
        <v>LUCAS, LUIS, PEDRO</v>
      </c>
      <c r="P54" s="74"/>
      <c r="S54" s="65"/>
      <c r="T54" s="66"/>
      <c r="U54" s="67"/>
      <c r="V54" s="67" t="str">
        <f>IF(U54="","",VLOOKUP(U54,LISTAS!$F$5:$G$204,2,0))</f>
        <v/>
      </c>
      <c r="W54" s="68" t="str">
        <f t="shared" si="1"/>
        <v/>
      </c>
      <c r="X54" s="68" t="str">
        <f t="shared" si="3"/>
        <v/>
      </c>
    </row>
    <row r="55" spans="2:24" ht="18" customHeight="1">
      <c r="B55" s="70"/>
      <c r="C55" s="61"/>
      <c r="D55" s="60"/>
      <c r="E55" s="58"/>
      <c r="F55" s="58"/>
      <c r="G55" s="59"/>
      <c r="H55" s="60"/>
      <c r="I55" s="75"/>
      <c r="J55" s="60"/>
      <c r="K55" s="69" t="str">
        <f>IF(K54="","",VLOOKUP(K54,LISTAS!$F$5:$G$204,2,0))</f>
        <v xml:space="preserve">ARBOS S.A </v>
      </c>
      <c r="L55" s="164"/>
      <c r="M55" s="58"/>
      <c r="N55" s="58"/>
      <c r="O55" s="59"/>
      <c r="P55" s="74"/>
      <c r="S55" s="65"/>
      <c r="T55" s="66"/>
      <c r="U55" s="67"/>
      <c r="V55" s="67"/>
      <c r="W55" s="68"/>
      <c r="X55" s="68"/>
    </row>
    <row r="56" spans="2:24" ht="18" customHeight="1">
      <c r="B56" s="70">
        <v>8</v>
      </c>
      <c r="C56" s="57" t="s">
        <v>59</v>
      </c>
      <c r="D56" s="163">
        <v>1</v>
      </c>
      <c r="E56" s="58" t="s">
        <v>10</v>
      </c>
      <c r="F56" s="58" t="str">
        <f>IF(D56&lt;&gt;"",IF(C56="","",C56),"")</f>
        <v>ALLAN, FELIPE, LORENZO</v>
      </c>
      <c r="G56" s="59">
        <f>IF(E56&lt;&gt;"",IF(E58&lt;&gt;"",SMALL(E56:F58,1),""),"")</f>
        <v>0</v>
      </c>
      <c r="H56" s="60"/>
      <c r="I56" s="75"/>
      <c r="J56" s="60"/>
      <c r="K56" s="61"/>
      <c r="L56" s="60"/>
      <c r="M56" s="58"/>
      <c r="N56" s="58"/>
      <c r="O56" s="59"/>
      <c r="P56" s="74"/>
      <c r="S56" s="65"/>
      <c r="T56" s="66"/>
      <c r="U56" s="67"/>
      <c r="V56" s="67" t="str">
        <f>IF(U56="","",VLOOKUP(U56,LISTAS!$F$5:$G$204,2,0))</f>
        <v/>
      </c>
      <c r="W56" s="68" t="str">
        <f t="shared" si="1"/>
        <v/>
      </c>
      <c r="X56" s="68" t="str">
        <f t="shared" si="3"/>
        <v/>
      </c>
    </row>
    <row r="57" spans="2:24" ht="18" customHeight="1">
      <c r="B57" s="70"/>
      <c r="C57" s="69" t="str">
        <f>IF(C56="","",VLOOKUP(C56,LISTAS!$F$5:$G$204,2,0))</f>
        <v xml:space="preserve">ARBOS S.A </v>
      </c>
      <c r="D57" s="164"/>
      <c r="E57" s="58"/>
      <c r="F57" s="58"/>
      <c r="G57" s="59"/>
      <c r="H57" s="60"/>
      <c r="I57" s="75"/>
      <c r="J57" s="60"/>
      <c r="K57" s="61"/>
      <c r="L57" s="60"/>
      <c r="M57" s="58"/>
      <c r="N57" s="58"/>
      <c r="O57" s="59"/>
      <c r="P57" s="74"/>
      <c r="S57" s="65"/>
      <c r="T57" s="66"/>
      <c r="U57" s="67"/>
      <c r="V57" s="67"/>
      <c r="W57" s="68"/>
      <c r="X57" s="68"/>
    </row>
    <row r="58" spans="2:24" ht="18" customHeight="1">
      <c r="B58" s="70">
        <v>10</v>
      </c>
      <c r="C58" s="57"/>
      <c r="D58" s="163">
        <v>0</v>
      </c>
      <c r="E58" s="71">
        <f>IF(D58&lt;&gt;"",D58,"")</f>
        <v>0</v>
      </c>
      <c r="F58" s="72" t="str">
        <f>IF(D58&lt;&gt;"",IF(C58="","",C58),"")</f>
        <v/>
      </c>
      <c r="G58" s="59" t="str">
        <f>VLOOKUP(G56,E56:F58,2,0)</f>
        <v/>
      </c>
      <c r="H58" s="60"/>
      <c r="I58" s="75"/>
      <c r="J58" s="60"/>
      <c r="K58" s="61"/>
      <c r="L58" s="60"/>
      <c r="M58" s="60"/>
      <c r="N58" s="60"/>
      <c r="O58" s="61"/>
      <c r="P58" s="74"/>
      <c r="S58" s="65"/>
      <c r="T58" s="66"/>
      <c r="U58" s="67"/>
      <c r="V58" s="67" t="str">
        <f>IF(U58="","",VLOOKUP(U58,LISTAS!$F$5:$G$204,2,0))</f>
        <v/>
      </c>
      <c r="W58" s="68" t="str">
        <f t="shared" si="1"/>
        <v/>
      </c>
      <c r="X58" s="68" t="str">
        <f t="shared" si="3"/>
        <v/>
      </c>
    </row>
    <row r="59" spans="2:24" ht="18" customHeight="1">
      <c r="B59" s="70"/>
      <c r="C59" s="69" t="str">
        <f>IF(C58="","",VLOOKUP(C58,LISTAS!$F$5:$G$204,2,0))</f>
        <v/>
      </c>
      <c r="D59" s="164"/>
      <c r="E59" s="58"/>
      <c r="F59" s="72"/>
      <c r="G59" s="59"/>
      <c r="H59" s="60"/>
      <c r="I59" s="75"/>
      <c r="J59" s="60"/>
      <c r="K59" s="61"/>
      <c r="L59" s="60"/>
      <c r="M59" s="60"/>
      <c r="N59" s="60"/>
      <c r="O59" s="61"/>
      <c r="P59" s="74"/>
      <c r="S59" s="65"/>
      <c r="T59" s="66"/>
      <c r="U59" s="67"/>
      <c r="V59" s="67"/>
      <c r="W59" s="68"/>
      <c r="X59" s="68"/>
    </row>
    <row r="60" spans="2:24" ht="18" customHeight="1">
      <c r="B60" s="70"/>
      <c r="C60" s="61"/>
      <c r="D60" s="60"/>
      <c r="E60" s="60"/>
      <c r="F60" s="73"/>
      <c r="G60" s="57" t="str">
        <f>IF(D56&lt;&gt;"",IF(D58&lt;&gt;"",IF(D56=D58,"",IF(D56&gt;D58,C56,C58)),""),"")</f>
        <v>ALLAN, FELIPE, LORENZO</v>
      </c>
      <c r="H60" s="163">
        <v>1</v>
      </c>
      <c r="I60" s="78">
        <f>IF(H60&lt;&gt;"",H60,"")</f>
        <v>1</v>
      </c>
      <c r="J60" s="58" t="str">
        <f>IF(H60&lt;&gt;"",IF(G60="","",G60),"")</f>
        <v>ALLAN, FELIPE, LORENZO</v>
      </c>
      <c r="K60" s="59">
        <f>IF(I60&lt;&gt;"",IF(I62&lt;&gt;"",SMALL(I60:J62,1),""),"")</f>
        <v>0</v>
      </c>
      <c r="L60" s="60"/>
      <c r="M60" s="60"/>
      <c r="N60" s="60"/>
      <c r="O60" s="61"/>
      <c r="P60" s="74"/>
      <c r="S60" s="65"/>
      <c r="T60" s="66"/>
      <c r="U60" s="67"/>
      <c r="V60" s="67" t="str">
        <f>IF(U60="","",VLOOKUP(U60,LISTAS!$F$5:$G$204,2,0))</f>
        <v/>
      </c>
      <c r="W60" s="68" t="str">
        <f t="shared" si="1"/>
        <v/>
      </c>
      <c r="X60" s="68" t="str">
        <f t="shared" si="3"/>
        <v/>
      </c>
    </row>
    <row r="61" spans="2:24" ht="18" customHeight="1">
      <c r="B61" s="70"/>
      <c r="C61" s="61"/>
      <c r="D61" s="60"/>
      <c r="E61" s="60"/>
      <c r="F61" s="73"/>
      <c r="G61" s="69" t="str">
        <f>IF(G60="","",VLOOKUP(G60,LISTAS!$F$5:$G$204,2,0))</f>
        <v xml:space="preserve">ARBOS S.A </v>
      </c>
      <c r="H61" s="164"/>
      <c r="I61" s="79"/>
      <c r="J61" s="58"/>
      <c r="K61" s="59"/>
      <c r="L61" s="60"/>
      <c r="M61" s="60"/>
      <c r="N61" s="60"/>
      <c r="O61" s="61"/>
      <c r="P61" s="74"/>
      <c r="S61" s="65"/>
      <c r="T61" s="66"/>
      <c r="U61" s="67"/>
      <c r="V61" s="67"/>
      <c r="W61" s="68"/>
      <c r="X61" s="68"/>
    </row>
    <row r="62" spans="2:24" ht="17.25" customHeight="1">
      <c r="B62" s="70"/>
      <c r="C62" s="61"/>
      <c r="D62" s="60"/>
      <c r="E62" s="75"/>
      <c r="F62" s="76"/>
      <c r="G62" s="57" t="str">
        <f>IF(D64&lt;&gt;"",IF(D66&lt;&gt;"",IF(D64=D66,"",IF(D64&gt;D66,C64,C66)),""),"")</f>
        <v>BENICIO, BERNARDO, GUIDO, LUCCA</v>
      </c>
      <c r="H62" s="163">
        <v>0</v>
      </c>
      <c r="I62" s="79">
        <f>IF(H62&lt;&gt;"",H62,"")</f>
        <v>0</v>
      </c>
      <c r="J62" s="58" t="str">
        <f>IF(H62&lt;&gt;"",IF(G62="","",G62),"")</f>
        <v>BENICIO, BERNARDO, GUIDO, LUCCA</v>
      </c>
      <c r="K62" s="59" t="str">
        <f>VLOOKUP(K60,I60:J62,2,0)</f>
        <v>BENICIO, BERNARDO, GUIDO, LUCCA</v>
      </c>
      <c r="L62" s="60"/>
      <c r="M62" s="60"/>
      <c r="N62" s="60"/>
      <c r="O62" s="61"/>
      <c r="P62" s="74"/>
      <c r="S62" s="65"/>
      <c r="T62" s="66"/>
      <c r="U62" s="67"/>
      <c r="V62" s="67" t="str">
        <f>IF(U62="","",VLOOKUP(U62,LISTAS!$F$5:$G$204,2,0))</f>
        <v/>
      </c>
      <c r="W62" s="68" t="str">
        <f t="shared" si="1"/>
        <v/>
      </c>
      <c r="X62" s="68" t="str">
        <f t="shared" si="3"/>
        <v/>
      </c>
    </row>
    <row r="63" spans="2:24" ht="17.25" customHeight="1">
      <c r="B63" s="70"/>
      <c r="C63" s="61"/>
      <c r="D63" s="60"/>
      <c r="E63" s="75"/>
      <c r="F63" s="60"/>
      <c r="G63" s="69" t="str">
        <f>IF(G62="","",VLOOKUP(G62,LISTAS!$F$5:$G$204,2,0))</f>
        <v>VILLARE - SCS</v>
      </c>
      <c r="H63" s="164"/>
      <c r="I63" s="58"/>
      <c r="J63" s="58"/>
      <c r="K63" s="59"/>
      <c r="L63" s="60"/>
      <c r="M63" s="60"/>
      <c r="N63" s="60"/>
      <c r="O63" s="61"/>
      <c r="P63" s="74"/>
      <c r="S63" s="65"/>
      <c r="T63" s="66"/>
      <c r="U63" s="67"/>
      <c r="V63" s="67"/>
      <c r="W63" s="68"/>
      <c r="X63" s="68"/>
    </row>
    <row r="64" spans="2:24" ht="18" customHeight="1">
      <c r="B64" s="70">
        <v>2</v>
      </c>
      <c r="C64" s="57" t="s">
        <v>60</v>
      </c>
      <c r="D64" s="163">
        <v>1</v>
      </c>
      <c r="E64" s="78">
        <f>IF(D64&lt;&gt;"",D64,"")</f>
        <v>1</v>
      </c>
      <c r="F64" s="58" t="str">
        <f>IF(D64&lt;&gt;"",IF(C64="","",C64),"")</f>
        <v>BENICIO, BERNARDO, GUIDO, LUCCA</v>
      </c>
      <c r="G64" s="59">
        <f>IF(E64&lt;&gt;"",IF(E66&lt;&gt;"",SMALL(E64:F66,1),""),"")</f>
        <v>0</v>
      </c>
      <c r="H64" s="58"/>
      <c r="I64" s="58"/>
      <c r="J64" s="58"/>
      <c r="K64" s="59"/>
      <c r="L64" s="60"/>
      <c r="M64" s="60"/>
      <c r="N64" s="60"/>
      <c r="O64" s="61"/>
      <c r="P64" s="74"/>
      <c r="S64" s="65"/>
      <c r="T64" s="66"/>
      <c r="U64" s="67"/>
      <c r="V64" s="67" t="str">
        <f>IF(U64="","",VLOOKUP(U64,LISTAS!$F$5:$G$204,2,0))</f>
        <v/>
      </c>
      <c r="W64" s="68" t="str">
        <f t="shared" si="1"/>
        <v/>
      </c>
      <c r="X64" s="68" t="str">
        <f t="shared" si="3"/>
        <v/>
      </c>
    </row>
    <row r="65" spans="2:24" ht="18" customHeight="1">
      <c r="B65" s="70"/>
      <c r="C65" s="69" t="str">
        <f>IF(C64="","",VLOOKUP(C64,LISTAS!$F$5:$G$204,2,0))</f>
        <v>VILLARE - SCS</v>
      </c>
      <c r="D65" s="164"/>
      <c r="E65" s="79"/>
      <c r="F65" s="58"/>
      <c r="G65" s="59"/>
      <c r="H65" s="58"/>
      <c r="I65" s="58"/>
      <c r="J65" s="58"/>
      <c r="K65" s="59"/>
      <c r="L65" s="60"/>
      <c r="M65" s="60"/>
      <c r="N65" s="60"/>
      <c r="O65" s="61"/>
      <c r="P65" s="74"/>
      <c r="S65" s="65"/>
      <c r="T65" s="66"/>
      <c r="U65" s="67"/>
      <c r="V65" s="67"/>
      <c r="W65" s="68"/>
      <c r="X65" s="68"/>
    </row>
    <row r="66" spans="2:24" ht="18" customHeight="1">
      <c r="B66" s="70">
        <v>15</v>
      </c>
      <c r="C66" s="57"/>
      <c r="D66" s="163">
        <v>0</v>
      </c>
      <c r="E66" s="79">
        <f>IF(D66&lt;&gt;"",D66,"")</f>
        <v>0</v>
      </c>
      <c r="F66" s="58" t="str">
        <f>IF(D66&lt;&gt;"",IF(C66="","",C66),"")</f>
        <v/>
      </c>
      <c r="G66" s="59" t="str">
        <f>VLOOKUP(G64,E64:F66,2,0)</f>
        <v/>
      </c>
      <c r="H66" s="58"/>
      <c r="I66" s="58"/>
      <c r="J66" s="58"/>
      <c r="K66" s="59"/>
      <c r="L66" s="60"/>
      <c r="M66" s="60"/>
      <c r="N66" s="60"/>
      <c r="O66" s="61"/>
      <c r="P66" s="74"/>
      <c r="S66" s="65"/>
      <c r="T66" s="66"/>
      <c r="U66" s="67"/>
      <c r="V66" s="67" t="str">
        <f>IF(U66="","",VLOOKUP(U66,LISTAS!$F$5:$G$204,2,0))</f>
        <v/>
      </c>
      <c r="W66" s="68" t="str">
        <f t="shared" si="1"/>
        <v/>
      </c>
      <c r="X66" s="68" t="str">
        <f t="shared" si="3"/>
        <v/>
      </c>
    </row>
    <row r="67" spans="2:24" ht="18" customHeight="1">
      <c r="B67" s="70"/>
      <c r="C67" s="69" t="str">
        <f>IF(C66="","",VLOOKUP(C66,LISTAS!$F$5:$G$204,2,0))</f>
        <v/>
      </c>
      <c r="D67" s="164"/>
      <c r="E67" s="58"/>
      <c r="F67" s="58"/>
      <c r="G67" s="59"/>
      <c r="H67" s="58"/>
      <c r="I67" s="58"/>
      <c r="J67" s="58"/>
      <c r="K67" s="59"/>
      <c r="L67" s="60"/>
      <c r="M67" s="60"/>
      <c r="N67" s="60"/>
      <c r="O67" s="61"/>
      <c r="P67" s="74"/>
      <c r="S67" s="65"/>
      <c r="T67" s="66"/>
      <c r="U67" s="67"/>
      <c r="V67" s="67"/>
      <c r="W67" s="68"/>
      <c r="X67" s="68"/>
    </row>
    <row r="68" spans="2:24" ht="18" customHeight="1">
      <c r="B68" s="82"/>
      <c r="C68" s="83"/>
      <c r="D68" s="84"/>
      <c r="E68" s="84"/>
      <c r="F68" s="84"/>
      <c r="G68" s="83"/>
      <c r="H68" s="84"/>
      <c r="I68" s="84"/>
      <c r="J68" s="84"/>
      <c r="K68" s="83"/>
      <c r="L68" s="84"/>
      <c r="M68" s="84"/>
      <c r="N68" s="84"/>
      <c r="O68" s="83"/>
      <c r="P68" s="85"/>
      <c r="S68" s="65"/>
      <c r="T68" s="66"/>
      <c r="U68" s="67"/>
      <c r="V68" s="67" t="str">
        <f>IF(U68="","",VLOOKUP(U68,LISTAS!$F$5:$G$204,2,0))</f>
        <v/>
      </c>
      <c r="W68" s="68" t="str">
        <f t="shared" si="1"/>
        <v/>
      </c>
      <c r="X68" s="68" t="str">
        <f t="shared" si="3"/>
        <v/>
      </c>
    </row>
    <row r="69" spans="2:24" ht="18" customHeight="1">
      <c r="B69" s="86"/>
      <c r="C69" s="87"/>
      <c r="D69" s="15"/>
      <c r="E69" s="15"/>
      <c r="F69" s="15"/>
      <c r="G69" s="87"/>
      <c r="H69" s="15"/>
      <c r="I69" s="15"/>
      <c r="J69" s="15"/>
      <c r="K69" s="87"/>
      <c r="L69" s="15"/>
      <c r="M69" s="15"/>
      <c r="N69" s="15"/>
      <c r="O69" s="87"/>
      <c r="P69" s="15"/>
    </row>
    <row r="70" spans="2:24" ht="18" customHeight="1">
      <c r="B70" s="86"/>
      <c r="C70" s="87"/>
      <c r="D70" s="15"/>
      <c r="E70" s="15"/>
      <c r="F70" s="15"/>
      <c r="G70" s="87"/>
      <c r="H70" s="15"/>
      <c r="I70" s="15"/>
      <c r="J70" s="15"/>
      <c r="K70" s="87"/>
      <c r="L70" s="15"/>
      <c r="M70" s="15"/>
      <c r="N70" s="15"/>
      <c r="O70" s="87"/>
      <c r="P70" s="15"/>
    </row>
    <row r="71" spans="2:24" ht="30" customHeight="1">
      <c r="B71" s="153" t="s">
        <v>61</v>
      </c>
      <c r="C71" s="153"/>
      <c r="D71" s="153"/>
      <c r="E71" s="153"/>
      <c r="F71" s="153"/>
      <c r="G71" s="153"/>
      <c r="H71" s="153"/>
      <c r="I71" s="153"/>
      <c r="J71" s="153"/>
      <c r="K71" s="153"/>
      <c r="L71" s="153"/>
      <c r="M71" s="153"/>
      <c r="N71" s="153"/>
      <c r="O71" s="153"/>
      <c r="P71" s="153"/>
      <c r="S71" s="153" t="s">
        <v>13</v>
      </c>
      <c r="T71" s="153"/>
      <c r="U71" s="153"/>
      <c r="V71" s="153"/>
      <c r="W71" s="153"/>
      <c r="X71" s="153"/>
    </row>
    <row r="72" spans="2:24" ht="28.5" customHeight="1">
      <c r="B72" s="51"/>
      <c r="C72" s="52"/>
      <c r="D72" s="53"/>
      <c r="E72" s="53"/>
      <c r="F72" s="53"/>
      <c r="G72" s="54"/>
      <c r="H72" s="53"/>
      <c r="I72" s="53"/>
      <c r="J72" s="53"/>
      <c r="K72" s="54"/>
      <c r="L72" s="53"/>
      <c r="M72" s="53"/>
      <c r="N72" s="53"/>
      <c r="O72" s="54"/>
      <c r="P72" s="55"/>
      <c r="S72" s="165" t="s">
        <v>4</v>
      </c>
      <c r="T72" s="165"/>
      <c r="U72" s="25" t="s">
        <v>5</v>
      </c>
      <c r="V72" s="25" t="s">
        <v>6</v>
      </c>
      <c r="W72" s="25" t="s">
        <v>7</v>
      </c>
      <c r="X72" s="25" t="s">
        <v>8</v>
      </c>
    </row>
    <row r="73" spans="2:24" ht="18" customHeight="1">
      <c r="B73" s="56">
        <v>1</v>
      </c>
      <c r="C73" s="88" t="s">
        <v>62</v>
      </c>
      <c r="D73" s="163">
        <v>1</v>
      </c>
      <c r="E73" s="58">
        <f>IF(D73&lt;&gt;"",D73,"")</f>
        <v>1</v>
      </c>
      <c r="F73" s="58" t="str">
        <f>IF(D73&lt;&gt;"",IF(C73="","",C73),"")</f>
        <v>DAVI, FELIPE, JOÃO, VITOR</v>
      </c>
      <c r="G73" s="59">
        <f>IF(E73&lt;&gt;"",IF(E75&lt;&gt;"",SMALL(E73:F75,1),""),"")</f>
        <v>0</v>
      </c>
      <c r="H73" s="60"/>
      <c r="I73" s="60"/>
      <c r="J73" s="60"/>
      <c r="K73" s="61"/>
      <c r="L73" s="60"/>
      <c r="M73" s="62"/>
      <c r="N73" s="62"/>
      <c r="O73" s="63"/>
      <c r="P73" s="64"/>
      <c r="S73" s="65">
        <f>IF(U73&lt;&gt;"",1,"")</f>
        <v>1</v>
      </c>
      <c r="T73" s="66" t="str">
        <f t="shared" ref="T73:T88" si="4">IF(S73&lt;&gt;"","LUGAR","")</f>
        <v>LUGAR</v>
      </c>
      <c r="U73" s="67" t="str">
        <f>IF(P101&lt;&gt;"",IF(P103&lt;&gt;"",IF(P101=P103,"",IF(P101&gt;P103,O101,O103)),""),"")</f>
        <v>LUCAS, LUIS, PEDRO</v>
      </c>
      <c r="V73" s="67" t="str">
        <f>IF(U73="","",VLOOKUP(U73,LISTAS!$F$5:$G$204,2,0))</f>
        <v>LICEU JARDIM</v>
      </c>
      <c r="W73" s="68">
        <f t="shared" ref="W73:W88" si="5">IF(S73="","",IF(S73=1,400,IF(S73=2,340,IF(S73=3,300,IF(S73=4,280,IF(S73=5,270,IF(S73=6,260,IF(S73=7,250,IF(S73=8,240,IF(S73=9,200,IF(S73=10,200,IF(S73=11,200,IF(S73=12,200,IF(S73=13,200,IF(S73=14,200,IF(S73=15,200,IF(S73=16,200,IF(S73&gt;16,"",""))))))))))))))))))</f>
        <v>400</v>
      </c>
      <c r="X73" s="68">
        <f>IF(S73="","",IF($V$5="NÃO","",IF(S73=1,180,IF(S73=2,170,IF(S73=3,150,IF(S73=4,140,IF(S73=5,135,IF(S73=6,130,IF(S73=7,120,IF(S73=8,110,IF(S73=9,105,IF(S73=10,105,IF(S73=11,105,IF(S73=12,105,IF(S73=13,105,IF(S73=14,105,IF(S73=15,105,IF(S73=16,105,IF(S73&gt;16,"","")))))))))))))))))))</f>
        <v>180</v>
      </c>
    </row>
    <row r="74" spans="2:24" ht="18" customHeight="1">
      <c r="B74" s="56"/>
      <c r="C74" s="89" t="str">
        <f>IF(C73="","",VLOOKUP(C73,LISTAS!$F$5:$G$204,2,0))</f>
        <v>NELSON GASPAR - S.A</v>
      </c>
      <c r="D74" s="164"/>
      <c r="E74" s="58"/>
      <c r="F74" s="58"/>
      <c r="G74" s="59"/>
      <c r="H74" s="60"/>
      <c r="I74" s="60"/>
      <c r="J74" s="60"/>
      <c r="K74" s="61"/>
      <c r="L74" s="60"/>
      <c r="M74" s="62"/>
      <c r="N74" s="62"/>
      <c r="O74" s="63"/>
      <c r="P74" s="64"/>
      <c r="S74" s="65">
        <f>IF(U74&lt;&gt;"",1+COUNTIF(S73,"1"),"")</f>
        <v>2</v>
      </c>
      <c r="T74" s="66" t="str">
        <f t="shared" si="4"/>
        <v>LUGAR</v>
      </c>
      <c r="U74" s="67" t="str">
        <f>IF(P101&lt;&gt;"",IF(P103&lt;&gt;"",IF(P101=P103,"",IF(P101&lt;P103,O101,O103)),""),"")</f>
        <v>MURILO, GUIILHERME, ENRICO</v>
      </c>
      <c r="V74" s="67" t="str">
        <f>IF(U74="","",VLOOKUP(U74,LISTAS!$F$5:$G$204,2,0))</f>
        <v>ATENEU - SCS</v>
      </c>
      <c r="W74" s="68">
        <f t="shared" si="5"/>
        <v>340</v>
      </c>
      <c r="X74" s="68">
        <f t="shared" ref="X74:X88" si="6">IF(S74="","",IF($V$5="NÃO","",IF(S74=1,180,IF(S74=2,170,IF(S74=3,150,IF(S74=4,140,IF(S74=5,135,IF(S74=6,130,IF(S74=7,120,IF(S74=8,110,IF(S74=9,105,IF(S74=10,105,IF(S74=11,105,IF(S74=12,105,IF(S74=13,105,IF(S74=14,105,IF(S74=15,105,IF(S74=16,105,IF(S74&gt;16,"","")))))))))))))))))))</f>
        <v>170</v>
      </c>
    </row>
    <row r="75" spans="2:24" ht="18" customHeight="1">
      <c r="B75" s="70">
        <v>16</v>
      </c>
      <c r="C75" s="88"/>
      <c r="D75" s="163">
        <v>0</v>
      </c>
      <c r="E75" s="71">
        <f>IF(D75&lt;&gt;"",D75,"")</f>
        <v>0</v>
      </c>
      <c r="F75" s="72" t="str">
        <f>IF(D75&lt;&gt;"",IF(C75="","",C75),"")</f>
        <v/>
      </c>
      <c r="G75" s="59" t="str">
        <f>VLOOKUP(G73,E73:F75,2,0)</f>
        <v/>
      </c>
      <c r="H75" s="60"/>
      <c r="I75" s="60"/>
      <c r="J75" s="60"/>
      <c r="K75" s="61"/>
      <c r="L75" s="60"/>
      <c r="M75" s="62"/>
      <c r="N75" s="62"/>
      <c r="O75" s="63"/>
      <c r="P75" s="64"/>
      <c r="S75" s="65">
        <f>IF(U75&lt;&gt;"",1+COUNTIF(S73:S74,"1")+COUNTIF(S73:S74,"2"),"")</f>
        <v>3</v>
      </c>
      <c r="T75" s="66" t="str">
        <f t="shared" si="4"/>
        <v>LUGAR</v>
      </c>
      <c r="U75" s="67" t="str">
        <f>IF(U73&lt;&gt;"",IF(K85=U73,K87,IF(K87=U73,K85,IF(K117=U73,K119,IF(K119=U73,K117)))),"")</f>
        <v>MATHEUS, JULIANO, ANDRE</v>
      </c>
      <c r="V75" s="67" t="str">
        <f>IF(U75="","",VLOOKUP(U75,LISTAS!$F$5:$G$204,2,0))</f>
        <v>PETROPOLIS - SBC</v>
      </c>
      <c r="W75" s="68">
        <f t="shared" si="5"/>
        <v>300</v>
      </c>
      <c r="X75" s="68">
        <f t="shared" si="6"/>
        <v>150</v>
      </c>
    </row>
    <row r="76" spans="2:24" ht="18" customHeight="1">
      <c r="B76" s="70"/>
      <c r="C76" s="89" t="str">
        <f>IF(C75="","",VLOOKUP(C75,LISTAS!$F$5:$G$204,2,0))</f>
        <v/>
      </c>
      <c r="D76" s="164"/>
      <c r="E76" s="58"/>
      <c r="F76" s="72"/>
      <c r="G76" s="59"/>
      <c r="H76" s="60"/>
      <c r="I76" s="60"/>
      <c r="J76" s="60"/>
      <c r="K76" s="61"/>
      <c r="L76" s="60"/>
      <c r="M76" s="62"/>
      <c r="N76" s="62"/>
      <c r="O76" s="63"/>
      <c r="P76" s="64"/>
      <c r="S76" s="65">
        <f>IF(U76&lt;&gt;"",1+COUNTIF(S73:S75,"1")+COUNTIF(S73:S75,"2")+COUNTIF(S73:S75,"3"),"")</f>
        <v>4</v>
      </c>
      <c r="T76" s="66" t="str">
        <f t="shared" si="4"/>
        <v>LUGAR</v>
      </c>
      <c r="U76" s="67" t="str">
        <f>IF(U74&lt;&gt;"",IF(K85=U74,K87,IF(K87=U74,K85,IF(K117=U74,K119,IF(K119=U74,K117)))),"")</f>
        <v>DAVI, FELIPE, JOÃO, VITOR</v>
      </c>
      <c r="V76" s="67" t="str">
        <f>IF(U76="","",VLOOKUP(U76,LISTAS!$F$5:$G$204,2,0))</f>
        <v>NELSON GASPAR - S.A</v>
      </c>
      <c r="W76" s="68">
        <f t="shared" si="5"/>
        <v>280</v>
      </c>
      <c r="X76" s="68">
        <f t="shared" si="6"/>
        <v>140</v>
      </c>
    </row>
    <row r="77" spans="2:24" ht="18" customHeight="1">
      <c r="B77" s="70"/>
      <c r="C77" s="61"/>
      <c r="D77" s="60"/>
      <c r="E77" s="60"/>
      <c r="F77" s="73"/>
      <c r="G77" s="88" t="str">
        <f>IF(D73&lt;&gt;"",IF(D75&lt;&gt;"",IF(D73=D75,"",IF(D73&gt;D75,C73,C75)),""),"")</f>
        <v>DAVI, FELIPE, JOÃO, VITOR</v>
      </c>
      <c r="H77" s="163">
        <v>1</v>
      </c>
      <c r="I77" s="58">
        <f>IF(H77&lt;&gt;"",H77,"")</f>
        <v>1</v>
      </c>
      <c r="J77" s="58" t="str">
        <f>IF(H77&lt;&gt;"",IF(G77="","",G77),"")</f>
        <v>DAVI, FELIPE, JOÃO, VITOR</v>
      </c>
      <c r="K77" s="59">
        <f>IF(I77&lt;&gt;"",IF(I79&lt;&gt;"",SMALL(I77:J79,1),""),"")</f>
        <v>0</v>
      </c>
      <c r="L77" s="60"/>
      <c r="M77" s="60"/>
      <c r="N77" s="60"/>
      <c r="O77" s="61"/>
      <c r="P77" s="74"/>
      <c r="S77" s="65" t="str">
        <f>IF(U77&lt;&gt;"",1+COUNTIF(S73:S76,"1")+COUNTIF(S73:S76,"2")+COUNTIF(S73:S76,"3")+COUNTIF(S73:S76,"4"),"")</f>
        <v/>
      </c>
      <c r="T77" s="66" t="str">
        <f t="shared" si="4"/>
        <v/>
      </c>
      <c r="U77" s="67" t="str">
        <f>IF(U73&lt;&gt;"",IF(G77=U73,G79,IF(G79=U73,G77,IF(G93=U73,G95,IF(G95=U73,G93,IF(G109=U73,G111,IF(G111=U73,G109,IF(G125=U73,G127,IF(G127=U73,G125)))))))),"")</f>
        <v/>
      </c>
      <c r="V77" s="67" t="str">
        <f>IF(U77="","",VLOOKUP(U77,LISTAS!$F$5:$G$204,2,0))</f>
        <v/>
      </c>
      <c r="W77" s="68" t="str">
        <f t="shared" si="5"/>
        <v/>
      </c>
      <c r="X77" s="68" t="str">
        <f t="shared" si="6"/>
        <v/>
      </c>
    </row>
    <row r="78" spans="2:24" ht="18" customHeight="1">
      <c r="B78" s="70"/>
      <c r="C78" s="61"/>
      <c r="D78" s="60"/>
      <c r="E78" s="60"/>
      <c r="F78" s="73"/>
      <c r="G78" s="89" t="str">
        <f>IF(G77="","",VLOOKUP(G77,LISTAS!$F$5:$G$204,2,0))</f>
        <v>NELSON GASPAR - S.A</v>
      </c>
      <c r="H78" s="164"/>
      <c r="I78" s="58"/>
      <c r="J78" s="58"/>
      <c r="K78" s="59"/>
      <c r="L78" s="60"/>
      <c r="M78" s="60"/>
      <c r="N78" s="60"/>
      <c r="O78" s="61"/>
      <c r="P78" s="74"/>
      <c r="S78" s="65" t="str">
        <f>IF(U78&lt;&gt;"",1+COUNTIF(S73:S77,"1")+COUNTIF(S73:S77,"2")+COUNTIF(S73:S77,"3")+COUNTIF(S73:S77,"4")+COUNTIF(S73:S77,"5"),"")</f>
        <v/>
      </c>
      <c r="T78" s="66" t="str">
        <f t="shared" si="4"/>
        <v/>
      </c>
      <c r="U78" s="67" t="str">
        <f>IF(U74&lt;&gt;"",IF(G77=U74,G79,IF(G79=U74,G77,IF(G93=U74,G95,IF(G95=U74,G93,IF(G109=U74,G111,IF(G111=U74,G109,IF(G125=U74,G127,IF(G127=U74,G125)))))))),"")</f>
        <v/>
      </c>
      <c r="V78" s="67" t="str">
        <f>IF(U78="","",VLOOKUP(U78,LISTAS!$F$5:$G$204,2,0))</f>
        <v/>
      </c>
      <c r="W78" s="68" t="str">
        <f t="shared" si="5"/>
        <v/>
      </c>
      <c r="X78" s="68" t="str">
        <f t="shared" si="6"/>
        <v/>
      </c>
    </row>
    <row r="79" spans="2:24" ht="18" customHeight="1">
      <c r="B79" s="70"/>
      <c r="C79" s="61"/>
      <c r="D79" s="60"/>
      <c r="E79" s="75"/>
      <c r="F79" s="76"/>
      <c r="G79" s="88" t="str">
        <f>IF(D81&lt;&gt;"",IF(D83&lt;&gt;"",IF(D81=D83,"",IF(D81&gt;D83,C81,C83)),""),"")</f>
        <v/>
      </c>
      <c r="H79" s="163">
        <v>0</v>
      </c>
      <c r="I79" s="71">
        <f>IF(H79&lt;&gt;"",H79,"")</f>
        <v>0</v>
      </c>
      <c r="J79" s="58" t="str">
        <f>IF(H79&lt;&gt;"",IF(G79="","",G79),"")</f>
        <v/>
      </c>
      <c r="K79" s="59" t="str">
        <f>VLOOKUP(K77,I77:J79,2,0)</f>
        <v/>
      </c>
      <c r="L79" s="60"/>
      <c r="M79" s="60"/>
      <c r="N79" s="60"/>
      <c r="O79" s="61"/>
      <c r="P79" s="74"/>
      <c r="S79" s="65" t="str">
        <f>IF(U79&lt;&gt;"",1+COUNTIF(S73:S78,"1")+COUNTIF(S73:S78,"2")+COUNTIF(S73:S78,"3")+COUNTIF(S73:S78,"4")+COUNTIF(S73:S78,"5")+COUNTIF(S73:S78,"6"),"")</f>
        <v/>
      </c>
      <c r="T79" s="66" t="str">
        <f t="shared" si="4"/>
        <v/>
      </c>
      <c r="U79" s="67" t="str">
        <f>IF(U75&lt;&gt;"",IF(G77=U75,G79,IF(G79=U75,G77,IF(G93=U75,G95,IF(G95=U75,G93,IF(G109=U75,G111,IF(G111=U75,G109,IF(G125=U75,G127,IF(G127=U75,G125)))))))),"")</f>
        <v/>
      </c>
      <c r="V79" s="67" t="str">
        <f>IF(U79="","",VLOOKUP(U79,LISTAS!$F$5:$G$204,2,0))</f>
        <v/>
      </c>
      <c r="W79" s="68" t="str">
        <f t="shared" si="5"/>
        <v/>
      </c>
      <c r="X79" s="68" t="str">
        <f t="shared" si="6"/>
        <v/>
      </c>
    </row>
    <row r="80" spans="2:24" ht="18" customHeight="1">
      <c r="B80" s="70"/>
      <c r="C80" s="61"/>
      <c r="D80" s="60"/>
      <c r="E80" s="75"/>
      <c r="F80" s="60"/>
      <c r="G80" s="89" t="str">
        <f>IF(G79="","",VLOOKUP(G79,LISTAS!$F$5:$G$204,2,0))</f>
        <v/>
      </c>
      <c r="H80" s="164"/>
      <c r="I80" s="77"/>
      <c r="J80" s="58"/>
      <c r="K80" s="59"/>
      <c r="L80" s="60"/>
      <c r="M80" s="60"/>
      <c r="N80" s="60"/>
      <c r="O80" s="61"/>
      <c r="P80" s="74"/>
      <c r="S80" s="65" t="str">
        <f>IF(U80&lt;&gt;"",1+COUNTIF(S73:S79,"1")+COUNTIF(S73:S79,"2")+COUNTIF(S73:S79,"3")+COUNTIF(S73:S79,"4")+COUNTIF(S73:S79,"5")+COUNTIF(S73:S79,"6")+COUNTIF(S73:S79,"7"),"")</f>
        <v/>
      </c>
      <c r="T80" s="66" t="str">
        <f t="shared" si="4"/>
        <v/>
      </c>
      <c r="U80" s="67" t="str">
        <f>IF(U76&lt;&gt;"",IF(G77=U76,G79,IF(G79=U76,G77,IF(G93=U76,G95,IF(G95=U76,G93,IF(G109=U76,G111,IF(G111=U76,G109,IF(G125=U76,G127,IF(G127=U76,G125)))))))),"")</f>
        <v/>
      </c>
      <c r="V80" s="67" t="str">
        <f>IF(U80="","",VLOOKUP(U80,LISTAS!$F$5:$G$204,2,0))</f>
        <v/>
      </c>
      <c r="W80" s="68" t="str">
        <f t="shared" si="5"/>
        <v/>
      </c>
      <c r="X80" s="68" t="str">
        <f t="shared" si="6"/>
        <v/>
      </c>
    </row>
    <row r="81" spans="2:24" ht="18" customHeight="1">
      <c r="B81" s="70">
        <v>7</v>
      </c>
      <c r="C81" s="88"/>
      <c r="D81" s="163">
        <v>0</v>
      </c>
      <c r="E81" s="78">
        <f>IF(D81&lt;&gt;"",D81,"")</f>
        <v>0</v>
      </c>
      <c r="F81" s="58" t="str">
        <f>IF(D81&lt;&gt;"",IF(C81="","",C81),"")</f>
        <v/>
      </c>
      <c r="G81" s="59">
        <f>IF(E81&lt;&gt;"",IF(E83&lt;&gt;"",SMALL(E81:F83,1),""),"")</f>
        <v>0</v>
      </c>
      <c r="H81" s="60"/>
      <c r="I81" s="75"/>
      <c r="J81" s="60"/>
      <c r="K81" s="61"/>
      <c r="L81" s="60"/>
      <c r="M81" s="60"/>
      <c r="N81" s="60"/>
      <c r="O81" s="61"/>
      <c r="P81" s="74"/>
      <c r="S81" s="65" t="str">
        <f>IF(U81&lt;&gt;"",1+COUNTIF(S73:S80,"1")+COUNTIF(S73:S80,"2")+COUNTIF(S73:S80,"3")+COUNTIF(S73:S80,"4")+COUNTIF(S73:S80,"5")+COUNTIF(S73:S80,"6")+COUNTIF(S73:S80,"7")+COUNTIF(S73:S80,"8"),"")</f>
        <v/>
      </c>
      <c r="T81" s="66" t="str">
        <f t="shared" si="4"/>
        <v/>
      </c>
      <c r="U81" s="67" t="str">
        <f>IF(U73&lt;&gt;"",IF(C73=U73,G75,IF(C75=U73,G75,IF(C81=U73,G83,IF(C83=U73,G83,IF(C89=U73,G91,IF(C91=U73,G91,IF(C97=U73,G99,IF(C99=U73,G99,IF(C105=U73,G107,IF(C107=U73,G107,IF(C113=U73,G115,IF(C115=U73,G115,IF(C121=U73,G123,IF(C123=U73,G123,IF(C129=U73,G131,IF(C131=U73,G131)))))))))))))))),"")</f>
        <v/>
      </c>
      <c r="V81" s="67" t="str">
        <f>IF(U81="","",VLOOKUP(U81,LISTAS!$F$5:$G$204,2,0))</f>
        <v/>
      </c>
      <c r="W81" s="68" t="str">
        <f t="shared" si="5"/>
        <v/>
      </c>
      <c r="X81" s="68" t="str">
        <f t="shared" si="6"/>
        <v/>
      </c>
    </row>
    <row r="82" spans="2:24" ht="18" customHeight="1">
      <c r="B82" s="70"/>
      <c r="C82" s="89" t="str">
        <f>IF(C81="","",VLOOKUP(C81,LISTAS!$F$5:$G$204,2,0))</f>
        <v/>
      </c>
      <c r="D82" s="164"/>
      <c r="E82" s="79"/>
      <c r="F82" s="58"/>
      <c r="G82" s="59"/>
      <c r="H82" s="60"/>
      <c r="I82" s="75"/>
      <c r="J82" s="60"/>
      <c r="K82" s="61"/>
      <c r="L82" s="60"/>
      <c r="M82" s="60"/>
      <c r="N82" s="60"/>
      <c r="O82" s="61"/>
      <c r="P82" s="74"/>
      <c r="S82" s="65" t="str">
        <f>IF(U82&lt;&gt;"",1+COUNTIF(S73:S81,"1")+COUNTIF(S73:S81,"2")+COUNTIF(S73:S81,"3")+COUNTIF(S73:S81,"4")+COUNTIF(S73:S81,"5")+COUNTIF(S73:S81,"6")+COUNTIF(S73:S81,"7")+COUNTIF(S73:S81,"8")+COUNTIF(S73:S81,"9"),"")</f>
        <v/>
      </c>
      <c r="T82" s="66" t="str">
        <f t="shared" si="4"/>
        <v/>
      </c>
      <c r="U82" s="67" t="str">
        <f>IF(U74&lt;&gt;"",IF(C73=U74,G75,IF(C75=U74,G75,IF(C81=U74,G83,IF(C83=U74,G83,IF(C89=U74,G91,IF(C91=U74,G91,IF(C97=U74,G99,IF(C99=U74,G99,IF(C105=U74,G107,IF(C107=U74,G107,IF(C113=U74,G115,IF(C115=U74,G115,IF(C121=U74,G123,IF(C123=U74,G123,IF(C129=U74,G131,IF(C131=U74,G131)))))))))))))))),"")</f>
        <v/>
      </c>
      <c r="V82" s="67" t="str">
        <f>IF(U82="","",VLOOKUP(U82,LISTAS!$F$5:$G$204,2,0))</f>
        <v/>
      </c>
      <c r="W82" s="68" t="str">
        <f t="shared" si="5"/>
        <v/>
      </c>
      <c r="X82" s="68" t="str">
        <f t="shared" si="6"/>
        <v/>
      </c>
    </row>
    <row r="83" spans="2:24" ht="18" customHeight="1">
      <c r="B83" s="70">
        <v>9</v>
      </c>
      <c r="C83" s="88"/>
      <c r="D83" s="163">
        <v>0</v>
      </c>
      <c r="E83" s="79">
        <f>IF(D83&lt;&gt;"",D83,"")</f>
        <v>0</v>
      </c>
      <c r="F83" s="58" t="str">
        <f>IF(D83&lt;&gt;"",IF(C83="","",C83),"")</f>
        <v/>
      </c>
      <c r="G83" s="59" t="str">
        <f>VLOOKUP(G81,E81:F83,2,0)</f>
        <v/>
      </c>
      <c r="H83" s="60"/>
      <c r="I83" s="75"/>
      <c r="J83" s="60"/>
      <c r="K83" s="61"/>
      <c r="L83" s="60"/>
      <c r="M83" s="60"/>
      <c r="N83" s="60"/>
      <c r="O83" s="61"/>
      <c r="P83" s="74"/>
      <c r="S83" s="65" t="str">
        <f>IF(U83&lt;&gt;"",1+COUNTIF(S73:S82,"1")+COUNTIF(S73:S82,"2")+COUNTIF(S73:S82,"3")+COUNTIF(S73:S82,"4")+COUNTIF(S73:S82,"5")+COUNTIF(S73:S82,"6")+COUNTIF(S73:S82,"7")+COUNTIF(S73:S82,"8")+COUNTIF(S73:S82,"9")+COUNTIF(S73:S82,"10"),"")</f>
        <v/>
      </c>
      <c r="T83" s="66" t="str">
        <f t="shared" si="4"/>
        <v/>
      </c>
      <c r="U83" s="67" t="str">
        <f>IF(U75&lt;&gt;"",IF(C73=U75,G75,IF(C75=U75,G75,IF(C81=U75,G83,IF(C83=U75,G83,IF(C89=U75,G91,IF(C91=U75,G91,IF(C97=U75,G99,IF(C99=U75,G99,IF(C105=U75,G107,IF(C107=U75,G107,IF(C113=U75,G115,IF(C115=U75,G115,IF(C121=U75,G123,IF(C123=U75,G123,IF(C129=U75,G131,IF(C131=U75,G131)))))))))))))))),"")</f>
        <v/>
      </c>
      <c r="V83" s="67" t="str">
        <f>IF(U83="","",VLOOKUP(U83,LISTAS!$F$5:$G$204,2,0))</f>
        <v/>
      </c>
      <c r="W83" s="68" t="str">
        <f t="shared" si="5"/>
        <v/>
      </c>
      <c r="X83" s="68" t="str">
        <f t="shared" si="6"/>
        <v/>
      </c>
    </row>
    <row r="84" spans="2:24" ht="18" customHeight="1">
      <c r="B84" s="70"/>
      <c r="C84" s="89" t="str">
        <f>IF(C83="","",VLOOKUP(C83,LISTAS!$F$5:$G$204,2,0))</f>
        <v/>
      </c>
      <c r="D84" s="164"/>
      <c r="E84" s="58"/>
      <c r="F84" s="58"/>
      <c r="G84" s="59"/>
      <c r="H84" s="60"/>
      <c r="I84" s="75"/>
      <c r="J84" s="60"/>
      <c r="K84" s="61"/>
      <c r="L84" s="60"/>
      <c r="M84" s="60"/>
      <c r="N84" s="60"/>
      <c r="O84" s="61"/>
      <c r="P84" s="74"/>
      <c r="S84" s="65" t="str">
        <f>IF(U84&lt;&gt;"",1+COUNTIF(S73:S83,"1")+COUNTIF(S73:S83,"2")+COUNTIF(S73:S83,"3")+COUNTIF(S73:S83,"4")+COUNTIF(S73:S83,"5")+COUNTIF(S73:S83,"6")+COUNTIF(S73:S83,"7")+COUNTIF(S73:S83,"8")+COUNTIF(S73:S83,"9")+COUNTIF(S73:S83,"10")+COUNTIF(S73:S83,"11"),"")</f>
        <v/>
      </c>
      <c r="T84" s="66" t="str">
        <f t="shared" si="4"/>
        <v/>
      </c>
      <c r="U84" s="67" t="str">
        <f>IF(U76&lt;&gt;"",IF(C73=U76,G75,IF(C75=U76,G75,IF(C81=U76,G83,IF(C83=U76,G83,IF(C89=U76,G91,IF(C91=U76,G91,IF(C97=U76,G99,IF(C99=U76,G99,IF(C105=U76,G107,IF(C107=U76,G107,IF(C113=U76,G115,IF(C115=U76,G115,IF(C121=U76,G123,IF(C123=U76,G123,IF(C129=U76,G131,IF(C131=U76,G131)))))))))))))))),"")</f>
        <v/>
      </c>
      <c r="V84" s="67" t="str">
        <f>IF(U84="","",VLOOKUP(U84,LISTAS!$F$5:$G$204,2,0))</f>
        <v/>
      </c>
      <c r="W84" s="68" t="str">
        <f t="shared" si="5"/>
        <v/>
      </c>
      <c r="X84" s="68" t="str">
        <f t="shared" si="6"/>
        <v/>
      </c>
    </row>
    <row r="85" spans="2:24" ht="18" customHeight="1">
      <c r="B85" s="70"/>
      <c r="C85" s="61"/>
      <c r="D85" s="60"/>
      <c r="E85" s="58"/>
      <c r="F85" s="58"/>
      <c r="G85" s="59"/>
      <c r="H85" s="60"/>
      <c r="I85" s="75"/>
      <c r="J85" s="60"/>
      <c r="K85" s="88" t="str">
        <f>IF(H77&lt;&gt;"",IF(H79&lt;&gt;"",IF(H77=H79,"",IF(H77&gt;H79,G77,G79)),""),"")</f>
        <v>DAVI, FELIPE, JOÃO, VITOR</v>
      </c>
      <c r="L85" s="163">
        <v>0</v>
      </c>
      <c r="M85" s="58">
        <f>IF(L85&lt;&gt;"",L85,"")</f>
        <v>0</v>
      </c>
      <c r="N85" s="58" t="str">
        <f>IF(L85&lt;&gt;"",IF(K85="","",K85),"")</f>
        <v>DAVI, FELIPE, JOÃO, VITOR</v>
      </c>
      <c r="O85" s="59">
        <f>IF(M85&lt;&gt;"",IF(M87&lt;&gt;"",SMALL(M85:N87,1),""),"")</f>
        <v>0</v>
      </c>
      <c r="P85" s="74"/>
      <c r="S85" s="65" t="str">
        <f>IF(U85&lt;&gt;"",1+COUNTIF(S73:S84,"1")+COUNTIF(S73:S84,"2")+COUNTIF(S73:S84,"3")+COUNTIF(S73:S84,"4")+COUNTIF(S73:S84,"5")+COUNTIF(S73:S84,"6")+COUNTIF(S73:S84,"7")+COUNTIF(S73:S84,"8")+COUNTIF(S73:S84,"9")+COUNTIF(S73:S84,"10")+COUNTIF(S73:S84,"11")+COUNTIF(S73:S84,"12"),"")</f>
        <v/>
      </c>
      <c r="T85" s="66" t="str">
        <f t="shared" si="4"/>
        <v/>
      </c>
      <c r="U85" s="67" t="str">
        <f>IF(U77&lt;&gt;"",IF(C73=U77,G75,IF(C75=U77,G75,IF(C81=U77,G83,IF(C83=U77,G83,IF(C89=U77,G91,IF(C91=U77,G91,IF(C97=U77,G99,IF(C99=U77,G99,IF(C105=U77,G107,IF(C107=U77,G107,IF(C113=U77,G115,IF(C115=U77,G115,IF(C121=U77,G123,IF(C123=U77,G123,IF(C129=U77,G131,IF(C131=U77,G131)))))))))))))))),"")</f>
        <v/>
      </c>
      <c r="V85" s="67" t="str">
        <f>IF(U85="","",VLOOKUP(U85,LISTAS!$F$5:$G$204,2,0))</f>
        <v/>
      </c>
      <c r="W85" s="68" t="str">
        <f t="shared" si="5"/>
        <v/>
      </c>
      <c r="X85" s="68" t="str">
        <f t="shared" si="6"/>
        <v/>
      </c>
    </row>
    <row r="86" spans="2:24" ht="18" customHeight="1">
      <c r="B86" s="70"/>
      <c r="C86" s="61"/>
      <c r="D86" s="60"/>
      <c r="E86" s="58"/>
      <c r="F86" s="58"/>
      <c r="G86" s="59"/>
      <c r="H86" s="60"/>
      <c r="I86" s="75"/>
      <c r="J86" s="60"/>
      <c r="K86" s="89" t="str">
        <f>IF(K85="","",VLOOKUP(K85,LISTAS!$F$5:$G$204,2,0))</f>
        <v>NELSON GASPAR - S.A</v>
      </c>
      <c r="L86" s="164"/>
      <c r="M86" s="58"/>
      <c r="N86" s="58"/>
      <c r="O86" s="59"/>
      <c r="P86" s="74"/>
      <c r="S86" s="65" t="str">
        <f>IF(U86&lt;&gt;"",1+COUNTIF(S73:S85,"1")+COUNTIF(S73:S85,"2")+COUNTIF(S73:S85,"3")+COUNTIF(S73:S85,"4")+COUNTIF(S73:S85,"5")+COUNTIF(S73:S85,"6")+COUNTIF(S73:S85,"7")+COUNTIF(S73:S85,"8")+COUNTIF(S73:S85,"9")+COUNTIF(S73:S85,"10")+COUNTIF(S73:S85,"11")+COUNTIF(S73:S85,"12")+COUNTIF(S73:S85,"13"),"")</f>
        <v/>
      </c>
      <c r="T86" s="66" t="str">
        <f t="shared" si="4"/>
        <v/>
      </c>
      <c r="U86" s="67" t="str">
        <f>IF(U78&lt;&gt;"",IF(C73=U78,G75,IF(C75=U78,G75,IF(C81=U78,G83,IF(C83=U78,G83,IF(C89=U78,G91,IF(C91=U78,G91,IF(C97=U78,G99,IF(C99=U78,G99,IF(C105=U78,G107,IF(C107=U78,G107,IF(C113=U78,G115,IF(C115=U78,G115,IF(C121=U78,G123,IF(C123=U78,G123,IF(C129=U78,G131,IF(C131=U78,G131)))))))))))))))),"")</f>
        <v/>
      </c>
      <c r="V86" s="67" t="str">
        <f>IF(U86="","",VLOOKUP(U86,LISTAS!$F$5:$G$204,2,0))</f>
        <v/>
      </c>
      <c r="W86" s="68" t="str">
        <f t="shared" si="5"/>
        <v/>
      </c>
      <c r="X86" s="68" t="str">
        <f t="shared" si="6"/>
        <v/>
      </c>
    </row>
    <row r="87" spans="2:24">
      <c r="B87" s="70"/>
      <c r="C87" s="61"/>
      <c r="D87" s="60"/>
      <c r="E87" s="60"/>
      <c r="F87" s="60"/>
      <c r="G87" s="61"/>
      <c r="H87" s="60"/>
      <c r="I87" s="75"/>
      <c r="J87" s="76"/>
      <c r="K87" s="88" t="str">
        <f>IF(H93&lt;&gt;"",IF(H95&lt;&gt;"",IF(H93=H95,"",IF(H93&gt;H95,G93,G95)),""),"")</f>
        <v>MURILO, GUIILHERME, ENRICO</v>
      </c>
      <c r="L87" s="163">
        <v>1</v>
      </c>
      <c r="M87" s="71">
        <f>IF(L87&lt;&gt;"",L87,"")</f>
        <v>1</v>
      </c>
      <c r="N87" s="58" t="str">
        <f>IF(L87&lt;&gt;"",IF(K87="","",K87),"")</f>
        <v>MURILO, GUIILHERME, ENRICO</v>
      </c>
      <c r="O87" s="59" t="str">
        <f>VLOOKUP(O85,M85:N87,2,0)</f>
        <v>DAVI, FELIPE, JOÃO, VITOR</v>
      </c>
      <c r="P87" s="74"/>
      <c r="S87" s="65" t="str">
        <f>IF(U87&lt;&gt;"",1+COUNTIF(S73:S86,"1")+COUNTIF(S73:S86,"2")+COUNTIF(S73:S86,"3")+COUNTIF(S73:S86,"4")+COUNTIF(S73:S86,"5")+COUNTIF(S73:S86,"6")+COUNTIF(S73:S86,"7")+COUNTIF(S73:S86,"8")+COUNTIF(S73:S86,"9")+COUNTIF(S73:S86,"10")+COUNTIF(S73:S86,"11")+COUNTIF(S73:S86,"12")+COUNTIF(S73:S86,"13")+COUNTIF(S73:S86,"14"),"")</f>
        <v/>
      </c>
      <c r="T87" s="66" t="str">
        <f t="shared" si="4"/>
        <v/>
      </c>
      <c r="U87" s="67" t="str">
        <f>IF(U79&lt;&gt;"",IF(C73=U79,G75,IF(C75=U79,G75,IF(C81=U79,G83,IF(C83=U79,G83,IF(C89=U79,G91,IF(C91=U79,G91,IF(C97=U79,G99,IF(C99=U79,G99,IF(C105=U79,G107,IF(C107=U79,G107,IF(C113=U79,G115,IF(C115=U79,G115,IF(C121=U79,G123,IF(C123=U79,G123,IF(C129=U79,G131,IF(C131=U79,G131)))))))))))))))),"")</f>
        <v/>
      </c>
      <c r="V87" s="67" t="str">
        <f>IF(U87="","",VLOOKUP(U87,LISTAS!$F$5:$G$204,2,0))</f>
        <v/>
      </c>
      <c r="W87" s="68" t="str">
        <f t="shared" si="5"/>
        <v/>
      </c>
      <c r="X87" s="68" t="str">
        <f t="shared" si="6"/>
        <v/>
      </c>
    </row>
    <row r="88" spans="2:24">
      <c r="B88" s="70"/>
      <c r="C88" s="61"/>
      <c r="D88" s="60"/>
      <c r="E88" s="60"/>
      <c r="F88" s="60"/>
      <c r="G88" s="61"/>
      <c r="H88" s="60"/>
      <c r="I88" s="75"/>
      <c r="J88" s="60"/>
      <c r="K88" s="89" t="str">
        <f>IF(K87="","",VLOOKUP(K87,LISTAS!$F$5:$G$204,2,0))</f>
        <v>ATENEU - SCS</v>
      </c>
      <c r="L88" s="164"/>
      <c r="M88" s="77"/>
      <c r="N88" s="58"/>
      <c r="O88" s="59"/>
      <c r="P88" s="74"/>
      <c r="S88" s="65" t="str">
        <f>IF(U88&lt;&gt;"",1+COUNTIF(S73:S87,"1")+COUNTIF(S73:S87,"2")+COUNTIF(S73:S87,"3")+COUNTIF(S73:S87,"4")+COUNTIF(S73:S87,"5")+COUNTIF(S73:S87,"6")+COUNTIF(S73:S87,"7")+COUNTIF(S73:S87,"8")+COUNTIF(S73:S87,"9")+COUNTIF(S73:S87,"10")+COUNTIF(S73:S87,"11")+COUNTIF(S73:S87,"12")+COUNTIF(S73:S87,"13")+COUNTIF(S73:S87,"14")+COUNTIF(S73:S87,"15"),"")</f>
        <v/>
      </c>
      <c r="T88" s="66" t="str">
        <f t="shared" si="4"/>
        <v/>
      </c>
      <c r="U88" s="67" t="str">
        <f>IF(U80&lt;&gt;"",IF(C73=U80,G75,IF(C75=U80,G75,IF(C81=U80,G83,IF(C83=U80,G83,IF(C89=U80,G91,IF(C91=U80,G91,IF(C97=U80,G99,IF(C99=U80,G99,IF(C105=U80,G107,IF(C107=U80,G107,IF(C113=U80,G115,IF(C115=U80,G115,IF(C121=U80,G123,IF(C123=U80,G123,IF(C129=U80,G131,IF(C131=U80,G131)))))))))))))))),"")</f>
        <v/>
      </c>
      <c r="V88" s="67" t="str">
        <f>IF(U88="","",VLOOKUP(U88,LISTAS!$F$5:$G$204,2,0))</f>
        <v/>
      </c>
      <c r="W88" s="68" t="str">
        <f t="shared" si="5"/>
        <v/>
      </c>
      <c r="X88" s="68" t="str">
        <f t="shared" si="6"/>
        <v/>
      </c>
    </row>
    <row r="89" spans="2:24" ht="18" customHeight="1">
      <c r="B89" s="70">
        <v>6</v>
      </c>
      <c r="C89" s="88" t="s">
        <v>63</v>
      </c>
      <c r="D89" s="163">
        <v>1</v>
      </c>
      <c r="E89" s="58">
        <f>IF(D89&lt;&gt;"",D89,"")</f>
        <v>1</v>
      </c>
      <c r="F89" s="58" t="str">
        <f>IF(D89&lt;&gt;"",IF(C89="","",C89),"")</f>
        <v>MURILO, GUIILHERME, ENRICO</v>
      </c>
      <c r="G89" s="59">
        <f>IF(E89&lt;&gt;"",IF(E91&lt;&gt;"",SMALL(E89:F91,1),""),"")</f>
        <v>0</v>
      </c>
      <c r="H89" s="60"/>
      <c r="I89" s="75"/>
      <c r="J89" s="60"/>
      <c r="K89" s="61"/>
      <c r="L89" s="60"/>
      <c r="M89" s="75"/>
      <c r="N89" s="60"/>
      <c r="O89" s="61"/>
      <c r="P89" s="74"/>
      <c r="S89" s="65"/>
      <c r="T89" s="66"/>
      <c r="U89" s="67"/>
      <c r="V89" s="67"/>
      <c r="W89" s="68"/>
      <c r="X89" s="68"/>
    </row>
    <row r="90" spans="2:24" ht="18" customHeight="1">
      <c r="B90" s="70"/>
      <c r="C90" s="89" t="str">
        <f>IF(C89="","",VLOOKUP(C89,LISTAS!$F$5:$G$204,2,0))</f>
        <v>ATENEU - SCS</v>
      </c>
      <c r="D90" s="164"/>
      <c r="E90" s="58"/>
      <c r="F90" s="58"/>
      <c r="G90" s="59"/>
      <c r="H90" s="60"/>
      <c r="I90" s="75"/>
      <c r="J90" s="60"/>
      <c r="K90" s="61"/>
      <c r="L90" s="60"/>
      <c r="M90" s="75"/>
      <c r="N90" s="60"/>
      <c r="O90" s="61"/>
      <c r="P90" s="74"/>
      <c r="S90" s="65"/>
      <c r="T90" s="66"/>
      <c r="U90" s="67"/>
      <c r="V90" s="67"/>
      <c r="W90" s="68"/>
      <c r="X90" s="68"/>
    </row>
    <row r="91" spans="2:24" ht="18" customHeight="1">
      <c r="B91" s="70">
        <v>11</v>
      </c>
      <c r="C91" s="88"/>
      <c r="D91" s="163">
        <v>0</v>
      </c>
      <c r="E91" s="71">
        <f>IF(D91&lt;&gt;"",D91,"")</f>
        <v>0</v>
      </c>
      <c r="F91" s="72" t="str">
        <f>IF(D91&lt;&gt;"",IF(C91="","",C91),"")</f>
        <v/>
      </c>
      <c r="G91" s="59" t="str">
        <f>VLOOKUP(G89,E89:F91,2,0)</f>
        <v/>
      </c>
      <c r="H91" s="60"/>
      <c r="I91" s="75"/>
      <c r="J91" s="60"/>
      <c r="K91" s="61"/>
      <c r="L91" s="60"/>
      <c r="M91" s="75"/>
      <c r="N91" s="60"/>
      <c r="O91" s="61"/>
      <c r="P91" s="74"/>
      <c r="S91" s="65"/>
      <c r="T91" s="66"/>
      <c r="U91" s="67"/>
      <c r="V91" s="67"/>
      <c r="W91" s="68"/>
      <c r="X91" s="68"/>
    </row>
    <row r="92" spans="2:24" ht="18" customHeight="1">
      <c r="B92" s="70"/>
      <c r="C92" s="89" t="str">
        <f>IF(C91="","",VLOOKUP(C91,LISTAS!$F$5:$G$204,2,0))</f>
        <v/>
      </c>
      <c r="D92" s="164"/>
      <c r="E92" s="58"/>
      <c r="F92" s="72"/>
      <c r="G92" s="59"/>
      <c r="H92" s="60"/>
      <c r="I92" s="75"/>
      <c r="J92" s="60"/>
      <c r="K92" s="61"/>
      <c r="L92" s="60"/>
      <c r="M92" s="75"/>
      <c r="N92" s="60"/>
      <c r="O92" s="61"/>
      <c r="P92" s="74"/>
      <c r="S92" s="65"/>
      <c r="T92" s="66"/>
      <c r="U92" s="67"/>
      <c r="V92" s="67"/>
      <c r="W92" s="68"/>
      <c r="X92" s="68"/>
    </row>
    <row r="93" spans="2:24" ht="18" customHeight="1">
      <c r="B93" s="70"/>
      <c r="C93" s="61"/>
      <c r="D93" s="60"/>
      <c r="E93" s="60"/>
      <c r="F93" s="73"/>
      <c r="G93" s="88" t="str">
        <f>IF(D89&lt;&gt;"",IF(D91&lt;&gt;"",IF(D89=D91,"",IF(D89&gt;D91,C89,C91)),""),"")</f>
        <v>MURILO, GUIILHERME, ENRICO</v>
      </c>
      <c r="H93" s="163">
        <v>1</v>
      </c>
      <c r="I93" s="78">
        <f>IF(H93&lt;&gt;"",H93,"")</f>
        <v>1</v>
      </c>
      <c r="J93" s="58" t="str">
        <f>IF(H93&lt;&gt;"",IF(G93="","",G93),"")</f>
        <v>MURILO, GUIILHERME, ENRICO</v>
      </c>
      <c r="K93" s="59">
        <f>IF(I93&lt;&gt;"",IF(I95&lt;&gt;"",SMALL(I93:J95,1),""),"")</f>
        <v>0</v>
      </c>
      <c r="L93" s="60"/>
      <c r="M93" s="75"/>
      <c r="N93" s="60"/>
      <c r="O93" s="61"/>
      <c r="P93" s="74"/>
      <c r="S93" s="65"/>
      <c r="T93" s="66"/>
      <c r="U93" s="67"/>
      <c r="V93" s="67"/>
      <c r="W93" s="68"/>
      <c r="X93" s="68"/>
    </row>
    <row r="94" spans="2:24" ht="18" customHeight="1">
      <c r="B94" s="70"/>
      <c r="C94" s="61"/>
      <c r="D94" s="60"/>
      <c r="E94" s="60"/>
      <c r="F94" s="73"/>
      <c r="G94" s="89" t="str">
        <f>IF(G93="","",VLOOKUP(G93,LISTAS!$F$5:$G$204,2,0))</f>
        <v>ATENEU - SCS</v>
      </c>
      <c r="H94" s="164"/>
      <c r="I94" s="79"/>
      <c r="J94" s="58"/>
      <c r="K94" s="59"/>
      <c r="L94" s="60"/>
      <c r="M94" s="75"/>
      <c r="N94" s="60"/>
      <c r="O94" s="61"/>
      <c r="P94" s="74"/>
      <c r="S94" s="65"/>
      <c r="T94" s="66"/>
      <c r="U94" s="67"/>
      <c r="V94" s="67"/>
      <c r="W94" s="68"/>
      <c r="X94" s="68"/>
    </row>
    <row r="95" spans="2:24" ht="18" customHeight="1">
      <c r="B95" s="70"/>
      <c r="C95" s="61"/>
      <c r="D95" s="60"/>
      <c r="E95" s="75"/>
      <c r="F95" s="76"/>
      <c r="G95" s="88" t="str">
        <f>IF(D97&lt;&gt;"",IF(D99&lt;&gt;"",IF(D97=D99,"",IF(D97&gt;D99,C97,C99)),""),"")</f>
        <v/>
      </c>
      <c r="H95" s="163">
        <v>0</v>
      </c>
      <c r="I95" s="79">
        <f>IF(H95&lt;&gt;"",H95,"")</f>
        <v>0</v>
      </c>
      <c r="J95" s="58" t="str">
        <f>IF(H95&lt;&gt;"",IF(G95="","",G95),"")</f>
        <v/>
      </c>
      <c r="K95" s="59" t="str">
        <f>VLOOKUP(K93,I93:J95,2,0)</f>
        <v/>
      </c>
      <c r="L95" s="60"/>
      <c r="M95" s="75"/>
      <c r="N95" s="60"/>
      <c r="O95" s="61"/>
      <c r="P95" s="74"/>
      <c r="S95" s="65"/>
      <c r="T95" s="66"/>
      <c r="U95" s="67"/>
      <c r="V95" s="67"/>
      <c r="W95" s="68"/>
      <c r="X95" s="68"/>
    </row>
    <row r="96" spans="2:24" ht="18" customHeight="1">
      <c r="B96" s="70"/>
      <c r="C96" s="61"/>
      <c r="D96" s="60"/>
      <c r="E96" s="75"/>
      <c r="F96" s="60"/>
      <c r="G96" s="89" t="str">
        <f>IF(G95="","",VLOOKUP(G95,LISTAS!$F$5:$G$204,2,0))</f>
        <v/>
      </c>
      <c r="H96" s="164"/>
      <c r="I96" s="58"/>
      <c r="J96" s="58"/>
      <c r="K96" s="59"/>
      <c r="L96" s="60"/>
      <c r="M96" s="75"/>
      <c r="N96" s="60"/>
      <c r="O96" s="61"/>
      <c r="P96" s="74"/>
      <c r="S96" s="65"/>
      <c r="T96" s="66"/>
      <c r="U96" s="67"/>
      <c r="V96" s="67"/>
      <c r="W96" s="68"/>
      <c r="X96" s="68"/>
    </row>
    <row r="97" spans="2:24" ht="18" customHeight="1">
      <c r="B97" s="70">
        <v>4</v>
      </c>
      <c r="C97" s="88"/>
      <c r="D97" s="163">
        <v>0</v>
      </c>
      <c r="E97" s="78">
        <f>IF(D97&lt;&gt;"",D97,"")</f>
        <v>0</v>
      </c>
      <c r="F97" s="58" t="str">
        <f>IF(D97&lt;&gt;"",IF(C97="","",C97),"")</f>
        <v/>
      </c>
      <c r="G97" s="59">
        <f>IF(E97&lt;&gt;"",IF(E99&lt;&gt;"",SMALL(E97:F99,1),""),"")</f>
        <v>0</v>
      </c>
      <c r="H97" s="60"/>
      <c r="I97" s="60"/>
      <c r="J97" s="60"/>
      <c r="K97" s="61"/>
      <c r="L97" s="60"/>
      <c r="M97" s="75"/>
      <c r="N97" s="60"/>
      <c r="O97" s="61"/>
      <c r="P97" s="74"/>
      <c r="S97" s="65"/>
      <c r="T97" s="66"/>
      <c r="U97" s="67"/>
      <c r="V97" s="67"/>
      <c r="W97" s="68"/>
      <c r="X97" s="68"/>
    </row>
    <row r="98" spans="2:24" ht="18" customHeight="1">
      <c r="B98" s="70"/>
      <c r="C98" s="89" t="str">
        <f>IF(C97="","",VLOOKUP(C97,LISTAS!$F$5:$G$204,2,0))</f>
        <v/>
      </c>
      <c r="D98" s="164"/>
      <c r="E98" s="79"/>
      <c r="F98" s="58"/>
      <c r="G98" s="59"/>
      <c r="H98" s="60"/>
      <c r="I98" s="60"/>
      <c r="J98" s="60"/>
      <c r="K98" s="61"/>
      <c r="L98" s="60"/>
      <c r="M98" s="75"/>
      <c r="N98" s="60"/>
      <c r="O98" s="61"/>
      <c r="P98" s="74"/>
      <c r="S98" s="65"/>
      <c r="T98" s="66"/>
      <c r="U98" s="67"/>
      <c r="V98" s="67"/>
      <c r="W98" s="68"/>
      <c r="X98" s="68"/>
    </row>
    <row r="99" spans="2:24" ht="18" customHeight="1">
      <c r="B99" s="70">
        <v>13</v>
      </c>
      <c r="C99" s="88"/>
      <c r="D99" s="163">
        <v>0</v>
      </c>
      <c r="E99" s="79">
        <f>IF(D99&lt;&gt;"",D99,"")</f>
        <v>0</v>
      </c>
      <c r="F99" s="58" t="str">
        <f>IF(D99&lt;&gt;"",IF(C99="","",C99),"")</f>
        <v/>
      </c>
      <c r="G99" s="59" t="str">
        <f>VLOOKUP(G97,E97:F99,2,0)</f>
        <v/>
      </c>
      <c r="H99" s="60"/>
      <c r="I99" s="60"/>
      <c r="J99" s="60"/>
      <c r="K99" s="61"/>
      <c r="L99" s="60"/>
      <c r="M99" s="75"/>
      <c r="N99" s="60"/>
      <c r="O99" s="61"/>
      <c r="P99" s="74"/>
      <c r="S99" s="65"/>
      <c r="T99" s="66"/>
      <c r="U99" s="67"/>
      <c r="V99" s="67"/>
      <c r="W99" s="68"/>
      <c r="X99" s="68"/>
    </row>
    <row r="100" spans="2:24" ht="18" customHeight="1">
      <c r="B100" s="70"/>
      <c r="C100" s="89" t="str">
        <f>IF(C99="","",VLOOKUP(C99,LISTAS!$F$5:$G$204,2,0))</f>
        <v/>
      </c>
      <c r="D100" s="164"/>
      <c r="E100" s="58"/>
      <c r="F100" s="58"/>
      <c r="G100" s="59"/>
      <c r="H100" s="60"/>
      <c r="I100" s="60"/>
      <c r="J100" s="60"/>
      <c r="K100" s="61"/>
      <c r="L100" s="60"/>
      <c r="M100" s="75"/>
      <c r="N100" s="60"/>
      <c r="O100" s="61"/>
      <c r="P100" s="60"/>
      <c r="S100" s="65"/>
      <c r="T100" s="66"/>
      <c r="U100" s="67"/>
      <c r="V100" s="67"/>
      <c r="W100" s="68"/>
      <c r="X100" s="68"/>
    </row>
    <row r="101" spans="2:24" ht="18" customHeight="1">
      <c r="B101" s="70"/>
      <c r="C101" s="61"/>
      <c r="D101" s="60"/>
      <c r="E101" s="60"/>
      <c r="F101" s="60"/>
      <c r="G101" s="61"/>
      <c r="H101" s="60"/>
      <c r="I101" s="60"/>
      <c r="J101" s="60"/>
      <c r="K101" s="61"/>
      <c r="L101" s="60"/>
      <c r="M101" s="75"/>
      <c r="N101" s="60"/>
      <c r="O101" s="88" t="str">
        <f>IF(L85&lt;&gt;"",IF(L87&lt;&gt;"",IF(L85=L87,"",IF(L85&gt;L87,K85,K87)),""),"")</f>
        <v>MURILO, GUIILHERME, ENRICO</v>
      </c>
      <c r="P101" s="163">
        <v>0</v>
      </c>
      <c r="S101" s="65"/>
      <c r="T101" s="66"/>
      <c r="U101" s="67"/>
      <c r="V101" s="67"/>
      <c r="W101" s="68"/>
      <c r="X101" s="68"/>
    </row>
    <row r="102" spans="2:24" ht="18" customHeight="1">
      <c r="B102" s="70"/>
      <c r="C102" s="61"/>
      <c r="D102" s="60"/>
      <c r="E102" s="60"/>
      <c r="F102" s="60"/>
      <c r="G102" s="61"/>
      <c r="H102" s="60"/>
      <c r="I102" s="60"/>
      <c r="J102" s="60"/>
      <c r="K102" s="61"/>
      <c r="L102" s="60"/>
      <c r="M102" s="75"/>
      <c r="N102" s="60"/>
      <c r="O102" s="89" t="str">
        <f>IF(O101="","",VLOOKUP(O101,LISTAS!$F$5:$G$204,2,0))</f>
        <v>ATENEU - SCS</v>
      </c>
      <c r="P102" s="164"/>
      <c r="S102" s="65"/>
      <c r="T102" s="66"/>
      <c r="U102" s="67"/>
      <c r="V102" s="67"/>
      <c r="W102" s="68"/>
      <c r="X102" s="68"/>
    </row>
    <row r="103" spans="2:24" ht="18" customHeight="1">
      <c r="B103" s="70"/>
      <c r="C103" s="61"/>
      <c r="D103" s="60"/>
      <c r="E103" s="60"/>
      <c r="F103" s="60"/>
      <c r="G103" s="61"/>
      <c r="H103" s="60"/>
      <c r="I103" s="60"/>
      <c r="J103" s="60"/>
      <c r="K103" s="61"/>
      <c r="L103" s="60"/>
      <c r="M103" s="75"/>
      <c r="N103" s="76"/>
      <c r="O103" s="88" t="str">
        <f>IF(L117&lt;&gt;"",IF(L119&lt;&gt;"",IF(L117=L119,"",IF(L117&gt;L119,K117,K119)),""),"")</f>
        <v>LUCAS, LUIS, PEDRO</v>
      </c>
      <c r="P103" s="163">
        <v>1</v>
      </c>
      <c r="S103" s="65"/>
      <c r="T103" s="66"/>
      <c r="U103" s="67"/>
      <c r="V103" s="67"/>
      <c r="W103" s="68"/>
      <c r="X103" s="68"/>
    </row>
    <row r="104" spans="2:24" ht="18" customHeight="1">
      <c r="B104" s="70"/>
      <c r="C104" s="61"/>
      <c r="D104" s="60"/>
      <c r="E104" s="60"/>
      <c r="F104" s="60"/>
      <c r="G104" s="61"/>
      <c r="H104" s="60"/>
      <c r="I104" s="60"/>
      <c r="J104" s="60"/>
      <c r="K104" s="61"/>
      <c r="L104" s="60"/>
      <c r="M104" s="75"/>
      <c r="N104" s="60"/>
      <c r="O104" s="89" t="str">
        <f>IF(O103="","",VLOOKUP(O103,LISTAS!$F$5:$G$204,2,0))</f>
        <v>LICEU JARDIM</v>
      </c>
      <c r="P104" s="164"/>
      <c r="S104" s="65"/>
      <c r="T104" s="66"/>
      <c r="U104" s="67"/>
      <c r="V104" s="67"/>
      <c r="W104" s="68"/>
      <c r="X104" s="68"/>
    </row>
    <row r="105" spans="2:24" ht="18" customHeight="1">
      <c r="B105" s="70">
        <v>3</v>
      </c>
      <c r="C105" s="88"/>
      <c r="D105" s="163">
        <v>0</v>
      </c>
      <c r="E105" s="58">
        <f>IF(D105&lt;&gt;"",D105,"")</f>
        <v>0</v>
      </c>
      <c r="F105" s="58" t="str">
        <f>IF(D105&lt;&gt;"",IF(C105="","",C105),"")</f>
        <v/>
      </c>
      <c r="G105" s="59">
        <f>IF(E105&lt;&gt;"",IF(E107&lt;&gt;"",SMALL(E105:F107,1),""),"")</f>
        <v>0</v>
      </c>
      <c r="H105" s="60"/>
      <c r="I105" s="60"/>
      <c r="J105" s="60"/>
      <c r="K105" s="61"/>
      <c r="L105" s="60"/>
      <c r="M105" s="75"/>
      <c r="N105" s="60"/>
      <c r="O105" s="61"/>
      <c r="P105" s="74"/>
      <c r="S105" s="65"/>
      <c r="T105" s="66"/>
      <c r="U105" s="67"/>
      <c r="V105" s="67" t="str">
        <f>IF(U105="","",VLOOKUP(U105,LISTAS!$F$5:$G$204,2,0))</f>
        <v/>
      </c>
      <c r="W105" s="68" t="str">
        <f t="shared" ref="W105" si="7">IF(S105="","",IF(S105=1,400,IF(S105=2,340,IF(S105=3,300,IF(S105=4,280,IF(S105=5,270,IF(S105=6,260,IF(S105=7,250,IF(S105=8,240,IF(S105=9,200,IF(S105=10,200,IF(S105=11,200,IF(S105=12,200,IF(S105=13,200,IF(S105=14,200,IF(S105=15,200,IF(S105=16,200,IF(S105&gt;16,"",""))))))))))))))))))</f>
        <v/>
      </c>
      <c r="X105" s="68" t="str">
        <f t="shared" ref="X105" si="8">IF(S105="","",IF($V$5="NÃO","",IF(S105=1,400,IF(S105=2,340,IF(S105=3,300,IF(S105=4,280,IF(S105=5,270,IF(S105=6,260,IF(S105=7,250,IF(S105=8,240,IF(S105=9,200,IF(S105=10,200,IF(S105=11,200,IF(S105=12,200,IF(S105=13,200,IF(S105=14,200,IF(S105=15,200,IF(S105=16,200,IF(S105&gt;16,"","")))))))))))))))))))</f>
        <v/>
      </c>
    </row>
    <row r="106" spans="2:24" ht="18" customHeight="1">
      <c r="B106" s="70"/>
      <c r="C106" s="89" t="str">
        <f>IF(C105="","",VLOOKUP(C105,LISTAS!$F$5:$G$204,2,0))</f>
        <v/>
      </c>
      <c r="D106" s="164"/>
      <c r="E106" s="58"/>
      <c r="F106" s="58"/>
      <c r="G106" s="59"/>
      <c r="H106" s="60"/>
      <c r="I106" s="60"/>
      <c r="J106" s="60"/>
      <c r="K106" s="61"/>
      <c r="L106" s="60"/>
      <c r="M106" s="75"/>
      <c r="N106" s="60"/>
      <c r="O106" s="61"/>
      <c r="P106" s="74"/>
      <c r="S106" s="65"/>
      <c r="T106" s="66"/>
      <c r="U106" s="67"/>
      <c r="V106" s="67"/>
      <c r="W106" s="68"/>
      <c r="X106" s="68"/>
    </row>
    <row r="107" spans="2:24" ht="18" customHeight="1">
      <c r="B107" s="70">
        <v>14</v>
      </c>
      <c r="C107" s="88"/>
      <c r="D107" s="163">
        <v>0</v>
      </c>
      <c r="E107" s="71">
        <f>IF(D107&lt;&gt;"",D107,"")</f>
        <v>0</v>
      </c>
      <c r="F107" s="72" t="str">
        <f>IF(D107&lt;&gt;"",IF(C107="","",C107),"")</f>
        <v/>
      </c>
      <c r="G107" s="59" t="str">
        <f>VLOOKUP(G105,E105:F107,2,0)</f>
        <v/>
      </c>
      <c r="H107" s="60"/>
      <c r="I107" s="60"/>
      <c r="J107" s="60"/>
      <c r="K107" s="61"/>
      <c r="L107" s="60"/>
      <c r="M107" s="75"/>
      <c r="N107" s="60"/>
      <c r="O107" s="61"/>
      <c r="P107" s="74"/>
      <c r="S107" s="65"/>
      <c r="T107" s="66"/>
      <c r="U107" s="67"/>
      <c r="V107" s="67" t="str">
        <f>IF(U107="","",VLOOKUP(U107,LISTAS!$F$5:$G$204,2,0))</f>
        <v/>
      </c>
      <c r="W107" s="68" t="str">
        <f t="shared" ref="W107" si="9">IF(S107="","",IF(S107=1,400,IF(S107=2,340,IF(S107=3,300,IF(S107=4,280,IF(S107=5,270,IF(S107=6,260,IF(S107=7,250,IF(S107=8,240,IF(S107=9,200,IF(S107=10,200,IF(S107=11,200,IF(S107=12,200,IF(S107=13,200,IF(S107=14,200,IF(S107=15,200,IF(S107=16,200,IF(S107&gt;16,"",""))))))))))))))))))</f>
        <v/>
      </c>
      <c r="X107" s="68" t="str">
        <f t="shared" ref="X107" si="10">IF(S107="","",IF($V$5="NÃO","",IF(S107=1,400,IF(S107=2,340,IF(S107=3,300,IF(S107=4,280,IF(S107=5,270,IF(S107=6,260,IF(S107=7,250,IF(S107=8,240,IF(S107=9,200,IF(S107=10,200,IF(S107=11,200,IF(S107=12,200,IF(S107=13,200,IF(S107=14,200,IF(S107=15,200,IF(S107=16,200,IF(S107&gt;16,"","")))))))))))))))))))</f>
        <v/>
      </c>
    </row>
    <row r="108" spans="2:24" ht="18" customHeight="1">
      <c r="B108" s="70"/>
      <c r="C108" s="89" t="str">
        <f>IF(C107="","",VLOOKUP(C107,LISTAS!$F$5:$G$204,2,0))</f>
        <v/>
      </c>
      <c r="D108" s="164"/>
      <c r="E108" s="58"/>
      <c r="F108" s="72"/>
      <c r="G108" s="59"/>
      <c r="H108" s="60"/>
      <c r="I108" s="60"/>
      <c r="J108" s="60"/>
      <c r="K108" s="61"/>
      <c r="L108" s="60"/>
      <c r="M108" s="75"/>
      <c r="N108" s="60"/>
      <c r="O108" s="61"/>
      <c r="P108" s="74"/>
      <c r="S108" s="65"/>
      <c r="T108" s="66"/>
      <c r="U108" s="67"/>
      <c r="V108" s="67"/>
      <c r="W108" s="68"/>
      <c r="X108" s="68"/>
    </row>
    <row r="109" spans="2:24" ht="18" customHeight="1">
      <c r="B109" s="70"/>
      <c r="C109" s="61"/>
      <c r="D109" s="60"/>
      <c r="E109" s="60"/>
      <c r="F109" s="73"/>
      <c r="G109" s="88" t="str">
        <f>IF(D105&lt;&gt;"",IF(D107&lt;&gt;"",IF(D105=D107,"",IF(D105&gt;D107,C105,C107)),""),"")</f>
        <v/>
      </c>
      <c r="H109" s="163">
        <v>0</v>
      </c>
      <c r="I109" s="58">
        <f>IF(H109&lt;&gt;"",H109,"")</f>
        <v>0</v>
      </c>
      <c r="J109" s="58" t="str">
        <f>IF(H109&lt;&gt;"",IF(G109="","",G109),"")</f>
        <v/>
      </c>
      <c r="K109" s="59">
        <f>IF(I109&lt;&gt;"",IF(I111&lt;&gt;"",SMALL(I109:J111,1),""),"")</f>
        <v>0</v>
      </c>
      <c r="L109" s="60"/>
      <c r="M109" s="75"/>
      <c r="N109" s="60"/>
      <c r="O109" s="61"/>
      <c r="P109" s="74"/>
      <c r="S109" s="65"/>
      <c r="T109" s="66"/>
      <c r="U109" s="67"/>
      <c r="V109" s="67" t="str">
        <f>IF(U109="","",VLOOKUP(U109,LISTAS!$F$5:$G$204,2,0))</f>
        <v/>
      </c>
      <c r="W109" s="68" t="str">
        <f t="shared" ref="W109" si="11">IF(S109="","",IF(S109=1,400,IF(S109=2,340,IF(S109=3,300,IF(S109=4,280,IF(S109=5,270,IF(S109=6,260,IF(S109=7,250,IF(S109=8,240,IF(S109=9,200,IF(S109=10,200,IF(S109=11,200,IF(S109=12,200,IF(S109=13,200,IF(S109=14,200,IF(S109=15,200,IF(S109=16,200,IF(S109&gt;16,"",""))))))))))))))))))</f>
        <v/>
      </c>
      <c r="X109" s="68" t="str">
        <f t="shared" ref="X109" si="12">IF(S109="","",IF($V$5="NÃO","",IF(S109=1,400,IF(S109=2,340,IF(S109=3,300,IF(S109=4,280,IF(S109=5,270,IF(S109=6,260,IF(S109=7,250,IF(S109=8,240,IF(S109=9,200,IF(S109=10,200,IF(S109=11,200,IF(S109=12,200,IF(S109=13,200,IF(S109=14,200,IF(S109=15,200,IF(S109=16,200,IF(S109&gt;16,"","")))))))))))))))))))</f>
        <v/>
      </c>
    </row>
    <row r="110" spans="2:24" ht="18" customHeight="1">
      <c r="B110" s="70"/>
      <c r="C110" s="61"/>
      <c r="D110" s="60"/>
      <c r="E110" s="60"/>
      <c r="F110" s="73"/>
      <c r="G110" s="89" t="str">
        <f>IF(G109="","",VLOOKUP(G109,LISTAS!$F$5:$G$204,2,0))</f>
        <v/>
      </c>
      <c r="H110" s="164"/>
      <c r="I110" s="58"/>
      <c r="J110" s="58"/>
      <c r="K110" s="59"/>
      <c r="L110" s="60"/>
      <c r="M110" s="75"/>
      <c r="N110" s="60"/>
      <c r="O110" s="61"/>
      <c r="P110" s="74"/>
      <c r="S110" s="65"/>
      <c r="T110" s="66"/>
      <c r="U110" s="67"/>
      <c r="V110" s="67"/>
      <c r="W110" s="68"/>
      <c r="X110" s="68"/>
    </row>
    <row r="111" spans="2:24" ht="18" customHeight="1">
      <c r="B111" s="70"/>
      <c r="C111" s="61"/>
      <c r="D111" s="60"/>
      <c r="E111" s="75"/>
      <c r="F111" s="76"/>
      <c r="G111" s="88" t="str">
        <f>IF(D113&lt;&gt;"",IF(D115&lt;&gt;"",IF(D113=D115,"",IF(D113&gt;D115,C113,C115)),""),"")</f>
        <v>LUCAS, LUIS, PEDRO</v>
      </c>
      <c r="H111" s="163">
        <v>1</v>
      </c>
      <c r="I111" s="71">
        <f>IF(H111&lt;&gt;"",H111,"")</f>
        <v>1</v>
      </c>
      <c r="J111" s="58" t="str">
        <f>IF(H111&lt;&gt;"",IF(G111="","",G111),"")</f>
        <v>LUCAS, LUIS, PEDRO</v>
      </c>
      <c r="K111" s="59" t="str">
        <f>VLOOKUP(K109,I109:J111,2,0)</f>
        <v/>
      </c>
      <c r="L111" s="60"/>
      <c r="M111" s="75"/>
      <c r="N111" s="60"/>
      <c r="O111" s="61"/>
      <c r="P111" s="74"/>
      <c r="S111" s="65"/>
      <c r="T111" s="66"/>
      <c r="U111" s="67"/>
      <c r="V111" s="67" t="str">
        <f>IF(U111="","",VLOOKUP(U111,LISTAS!$F$5:$G$204,2,0))</f>
        <v/>
      </c>
      <c r="W111" s="68" t="str">
        <f t="shared" ref="W111" si="13">IF(S111="","",IF(S111=1,400,IF(S111=2,340,IF(S111=3,300,IF(S111=4,280,IF(S111=5,270,IF(S111=6,260,IF(S111=7,250,IF(S111=8,240,IF(S111=9,200,IF(S111=10,200,IF(S111=11,200,IF(S111=12,200,IF(S111=13,200,IF(S111=14,200,IF(S111=15,200,IF(S111=16,200,IF(S111&gt;16,"",""))))))))))))))))))</f>
        <v/>
      </c>
      <c r="X111" s="68" t="str">
        <f t="shared" ref="X111" si="14">IF(S111="","",IF($V$5="NÃO","",IF(S111=1,400,IF(S111=2,340,IF(S111=3,300,IF(S111=4,280,IF(S111=5,270,IF(S111=6,260,IF(S111=7,250,IF(S111=8,240,IF(S111=9,200,IF(S111=10,200,IF(S111=11,200,IF(S111=12,200,IF(S111=13,200,IF(S111=14,200,IF(S111=15,200,IF(S111=16,200,IF(S111&gt;16,"","")))))))))))))))))))</f>
        <v/>
      </c>
    </row>
    <row r="112" spans="2:24" ht="18" customHeight="1">
      <c r="B112" s="70"/>
      <c r="C112" s="61"/>
      <c r="D112" s="60"/>
      <c r="E112" s="75"/>
      <c r="F112" s="60"/>
      <c r="G112" s="89" t="str">
        <f>IF(G111="","",VLOOKUP(G111,LISTAS!$F$5:$G$204,2,0))</f>
        <v>LICEU JARDIM</v>
      </c>
      <c r="H112" s="164"/>
      <c r="I112" s="77"/>
      <c r="J112" s="58"/>
      <c r="K112" s="59"/>
      <c r="L112" s="60"/>
      <c r="M112" s="75"/>
      <c r="N112" s="60"/>
      <c r="O112" s="61"/>
      <c r="P112" s="74"/>
      <c r="S112" s="65"/>
      <c r="T112" s="66"/>
      <c r="U112" s="67"/>
      <c r="V112" s="67"/>
      <c r="W112" s="68"/>
      <c r="X112" s="68"/>
    </row>
    <row r="113" spans="2:24" ht="18" customHeight="1">
      <c r="B113" s="70">
        <v>5</v>
      </c>
      <c r="C113" s="88" t="s">
        <v>58</v>
      </c>
      <c r="D113" s="163">
        <v>1</v>
      </c>
      <c r="E113" s="78">
        <f>IF(D113&lt;&gt;"",D113,"")</f>
        <v>1</v>
      </c>
      <c r="F113" s="58" t="str">
        <f>IF(D113&lt;&gt;"",IF(C113="","",C113),"")</f>
        <v>LUCAS, LUIS, PEDRO</v>
      </c>
      <c r="G113" s="59">
        <f>IF(E113&lt;&gt;"",IF(E115&lt;&gt;"",SMALL(E113:F115,1),""),"")</f>
        <v>0</v>
      </c>
      <c r="H113" s="60"/>
      <c r="I113" s="75"/>
      <c r="J113" s="60"/>
      <c r="K113" s="61"/>
      <c r="L113" s="60"/>
      <c r="M113" s="75"/>
      <c r="N113" s="60"/>
      <c r="O113" s="61"/>
      <c r="P113" s="74"/>
      <c r="S113" s="65"/>
      <c r="T113" s="66"/>
      <c r="U113" s="67"/>
      <c r="V113" s="67" t="str">
        <f>IF(U113="","",VLOOKUP(U113,LISTAS!$F$5:$G$204,2,0))</f>
        <v/>
      </c>
      <c r="W113" s="68" t="str">
        <f t="shared" ref="W113" si="15">IF(S113="","",IF(S113=1,400,IF(S113=2,340,IF(S113=3,300,IF(S113=4,280,IF(S113=5,270,IF(S113=6,260,IF(S113=7,250,IF(S113=8,240,IF(S113=9,200,IF(S113=10,200,IF(S113=11,200,IF(S113=12,200,IF(S113=13,200,IF(S113=14,200,IF(S113=15,200,IF(S113=16,200,IF(S113&gt;16,"",""))))))))))))))))))</f>
        <v/>
      </c>
      <c r="X113" s="68" t="str">
        <f t="shared" ref="X113" si="16">IF(S113="","",IF($V$5="NÃO","",IF(S113=1,400,IF(S113=2,340,IF(S113=3,300,IF(S113=4,280,IF(S113=5,270,IF(S113=6,260,IF(S113=7,250,IF(S113=8,240,IF(S113=9,200,IF(S113=10,200,IF(S113=11,200,IF(S113=12,200,IF(S113=13,200,IF(S113=14,200,IF(S113=15,200,IF(S113=16,200,IF(S113&gt;16,"","")))))))))))))))))))</f>
        <v/>
      </c>
    </row>
    <row r="114" spans="2:24" ht="18" customHeight="1">
      <c r="B114" s="70"/>
      <c r="C114" s="89" t="str">
        <f>IF(C113="","",VLOOKUP(C113,LISTAS!$F$5:$G$204,2,0))</f>
        <v>LICEU JARDIM</v>
      </c>
      <c r="D114" s="164"/>
      <c r="E114" s="79"/>
      <c r="F114" s="58"/>
      <c r="G114" s="59"/>
      <c r="H114" s="60"/>
      <c r="I114" s="75"/>
      <c r="J114" s="60"/>
      <c r="K114" s="61"/>
      <c r="L114" s="60"/>
      <c r="M114" s="75"/>
      <c r="N114" s="60"/>
      <c r="O114" s="61"/>
      <c r="P114" s="74"/>
      <c r="S114" s="65"/>
      <c r="T114" s="66"/>
      <c r="U114" s="67"/>
      <c r="V114" s="67"/>
      <c r="W114" s="68"/>
      <c r="X114" s="68"/>
    </row>
    <row r="115" spans="2:24" ht="18" customHeight="1">
      <c r="B115" s="70">
        <v>12</v>
      </c>
      <c r="C115" s="88"/>
      <c r="D115" s="163">
        <v>0</v>
      </c>
      <c r="E115" s="79">
        <f>IF(D115&lt;&gt;"",D115,"")</f>
        <v>0</v>
      </c>
      <c r="F115" s="58" t="str">
        <f>IF(D115&lt;&gt;"",IF(C115="","",C115),"")</f>
        <v/>
      </c>
      <c r="G115" s="59" t="str">
        <f>VLOOKUP(G113,E113:F115,2,0)</f>
        <v/>
      </c>
      <c r="H115" s="60"/>
      <c r="I115" s="75"/>
      <c r="J115" s="60"/>
      <c r="K115" s="61"/>
      <c r="L115" s="60"/>
      <c r="M115" s="75"/>
      <c r="N115" s="60"/>
      <c r="O115" s="61"/>
      <c r="P115" s="74"/>
      <c r="S115" s="65"/>
      <c r="T115" s="66"/>
      <c r="U115" s="67"/>
      <c r="V115" s="67" t="str">
        <f>IF(U115="","",VLOOKUP(U115,LISTAS!$F$5:$G$204,2,0))</f>
        <v/>
      </c>
      <c r="W115" s="68" t="str">
        <f t="shared" ref="W115" si="17">IF(S115="","",IF(S115=1,400,IF(S115=2,340,IF(S115=3,300,IF(S115=4,280,IF(S115=5,270,IF(S115=6,260,IF(S115=7,250,IF(S115=8,240,IF(S115=9,200,IF(S115=10,200,IF(S115=11,200,IF(S115=12,200,IF(S115=13,200,IF(S115=14,200,IF(S115=15,200,IF(S115=16,200,IF(S115&gt;16,"",""))))))))))))))))))</f>
        <v/>
      </c>
      <c r="X115" s="68" t="str">
        <f t="shared" ref="X115" si="18">IF(S115="","",IF($V$5="NÃO","",IF(S115=1,400,IF(S115=2,340,IF(S115=3,300,IF(S115=4,280,IF(S115=5,270,IF(S115=6,260,IF(S115=7,250,IF(S115=8,240,IF(S115=9,200,IF(S115=10,200,IF(S115=11,200,IF(S115=12,200,IF(S115=13,200,IF(S115=14,200,IF(S115=15,200,IF(S115=16,200,IF(S115&gt;16,"","")))))))))))))))))))</f>
        <v/>
      </c>
    </row>
    <row r="116" spans="2:24" ht="18" customHeight="1">
      <c r="B116" s="70"/>
      <c r="C116" s="89" t="str">
        <f>IF(C115="","",VLOOKUP(C115,LISTAS!$F$5:$G$204,2,0))</f>
        <v/>
      </c>
      <c r="D116" s="164"/>
      <c r="E116" s="58"/>
      <c r="F116" s="58"/>
      <c r="G116" s="59"/>
      <c r="H116" s="60"/>
      <c r="I116" s="75"/>
      <c r="J116" s="60"/>
      <c r="K116" s="61"/>
      <c r="L116" s="60"/>
      <c r="M116" s="75"/>
      <c r="N116" s="60"/>
      <c r="O116" s="61"/>
      <c r="P116" s="74"/>
      <c r="S116" s="65"/>
      <c r="T116" s="66"/>
      <c r="U116" s="67"/>
      <c r="V116" s="67"/>
      <c r="W116" s="68"/>
      <c r="X116" s="68"/>
    </row>
    <row r="117" spans="2:24" ht="18" customHeight="1">
      <c r="B117" s="70"/>
      <c r="C117" s="61"/>
      <c r="D117" s="60"/>
      <c r="E117" s="58"/>
      <c r="F117" s="58"/>
      <c r="G117" s="59"/>
      <c r="H117" s="60"/>
      <c r="I117" s="75"/>
      <c r="J117" s="60"/>
      <c r="K117" s="88" t="str">
        <f>IF(H109&lt;&gt;"",IF(H111&lt;&gt;"",IF(H109=H111,"",IF(H109&gt;H111,G109,G111)),""),"")</f>
        <v>LUCAS, LUIS, PEDRO</v>
      </c>
      <c r="L117" s="163">
        <v>1</v>
      </c>
      <c r="M117" s="80">
        <f>IF(L117&lt;&gt;"",L117,"")</f>
        <v>1</v>
      </c>
      <c r="N117" s="58" t="str">
        <f>IF(L117&lt;&gt;"",IF(K117="","",K117),"")</f>
        <v>LUCAS, LUIS, PEDRO</v>
      </c>
      <c r="O117" s="59">
        <f>IF(M117&lt;&gt;"",IF(M119&lt;&gt;"",SMALL(M117:N119,1),""),"")</f>
        <v>0</v>
      </c>
      <c r="P117" s="74"/>
      <c r="S117" s="65"/>
      <c r="T117" s="66"/>
      <c r="U117" s="67"/>
      <c r="V117" s="67" t="str">
        <f>IF(U117="","",VLOOKUP(U117,LISTAS!$F$5:$G$204,2,0))</f>
        <v/>
      </c>
      <c r="W117" s="68" t="str">
        <f t="shared" ref="W117" si="19">IF(S117="","",IF(S117=1,400,IF(S117=2,340,IF(S117=3,300,IF(S117=4,280,IF(S117=5,270,IF(S117=6,260,IF(S117=7,250,IF(S117=8,240,IF(S117=9,200,IF(S117=10,200,IF(S117=11,200,IF(S117=12,200,IF(S117=13,200,IF(S117=14,200,IF(S117=15,200,IF(S117=16,200,IF(S117&gt;16,"",""))))))))))))))))))</f>
        <v/>
      </c>
      <c r="X117" s="68" t="str">
        <f t="shared" ref="X117" si="20">IF(S117="","",IF($V$5="NÃO","",IF(S117=1,400,IF(S117=2,340,IF(S117=3,300,IF(S117=4,280,IF(S117=5,270,IF(S117=6,260,IF(S117=7,250,IF(S117=8,240,IF(S117=9,200,IF(S117=10,200,IF(S117=11,200,IF(S117=12,200,IF(S117=13,200,IF(S117=14,200,IF(S117=15,200,IF(S117=16,200,IF(S117&gt;16,"","")))))))))))))))))))</f>
        <v/>
      </c>
    </row>
    <row r="118" spans="2:24" ht="18" customHeight="1">
      <c r="B118" s="70"/>
      <c r="C118" s="61"/>
      <c r="D118" s="60"/>
      <c r="E118" s="58"/>
      <c r="F118" s="58"/>
      <c r="G118" s="59"/>
      <c r="H118" s="60"/>
      <c r="I118" s="75"/>
      <c r="J118" s="60"/>
      <c r="K118" s="89" t="str">
        <f>IF(K117="","",VLOOKUP(K117,LISTAS!$F$5:$G$204,2,0))</f>
        <v>LICEU JARDIM</v>
      </c>
      <c r="L118" s="164"/>
      <c r="M118" s="79"/>
      <c r="N118" s="72"/>
      <c r="O118" s="59"/>
      <c r="P118" s="74"/>
      <c r="S118" s="65"/>
      <c r="T118" s="66"/>
      <c r="U118" s="67"/>
      <c r="V118" s="67"/>
      <c r="W118" s="68"/>
      <c r="X118" s="68"/>
    </row>
    <row r="119" spans="2:24" ht="18" customHeight="1">
      <c r="B119" s="70"/>
      <c r="C119" s="61"/>
      <c r="D119" s="60"/>
      <c r="E119" s="58"/>
      <c r="F119" s="58"/>
      <c r="G119" s="59"/>
      <c r="H119" s="60"/>
      <c r="I119" s="75"/>
      <c r="J119" s="76"/>
      <c r="K119" s="88" t="str">
        <f>IF(H125&lt;&gt;"",IF(H127&lt;&gt;"",IF(H125=H127,"",IF(H125&gt;H127,G125,G127)),""),"")</f>
        <v>MATHEUS, JULIANO, ANDRE</v>
      </c>
      <c r="L119" s="163">
        <v>0</v>
      </c>
      <c r="M119" s="81">
        <f>IF(L119&lt;&gt;"",L119,"")</f>
        <v>0</v>
      </c>
      <c r="N119" s="58" t="str">
        <f>IF(L119&lt;&gt;"",IF(K119="","",K119),"")</f>
        <v>MATHEUS, JULIANO, ANDRE</v>
      </c>
      <c r="O119" s="59" t="str">
        <f>VLOOKUP(O117,M117:N119,2,0)</f>
        <v>MATHEUS, JULIANO, ANDRE</v>
      </c>
      <c r="P119" s="74"/>
      <c r="S119" s="65"/>
      <c r="T119" s="66"/>
      <c r="U119" s="67"/>
      <c r="V119" s="67" t="str">
        <f>IF(U119="","",VLOOKUP(U119,LISTAS!$F$5:$G$204,2,0))</f>
        <v/>
      </c>
      <c r="W119" s="68" t="str">
        <f t="shared" ref="W119" si="21">IF(S119="","",IF(S119=1,400,IF(S119=2,340,IF(S119=3,300,IF(S119=4,280,IF(S119=5,270,IF(S119=6,260,IF(S119=7,250,IF(S119=8,240,IF(S119=9,200,IF(S119=10,200,IF(S119=11,200,IF(S119=12,200,IF(S119=13,200,IF(S119=14,200,IF(S119=15,200,IF(S119=16,200,IF(S119&gt;16,"",""))))))))))))))))))</f>
        <v/>
      </c>
      <c r="X119" s="68" t="str">
        <f t="shared" ref="X119" si="22">IF(S119="","",IF($V$5="NÃO","",IF(S119=1,400,IF(S119=2,340,IF(S119=3,300,IF(S119=4,280,IF(S119=5,270,IF(S119=6,260,IF(S119=7,250,IF(S119=8,240,IF(S119=9,200,IF(S119=10,200,IF(S119=11,200,IF(S119=12,200,IF(S119=13,200,IF(S119=14,200,IF(S119=15,200,IF(S119=16,200,IF(S119&gt;16,"","")))))))))))))))))))</f>
        <v/>
      </c>
    </row>
    <row r="120" spans="2:24" ht="18" customHeight="1">
      <c r="B120" s="70"/>
      <c r="C120" s="61"/>
      <c r="D120" s="60"/>
      <c r="E120" s="58"/>
      <c r="F120" s="58"/>
      <c r="G120" s="59"/>
      <c r="H120" s="60"/>
      <c r="I120" s="75"/>
      <c r="J120" s="60"/>
      <c r="K120" s="89" t="str">
        <f>IF(K119="","",VLOOKUP(K119,LISTAS!$F$5:$G$204,2,0))</f>
        <v>PETROPOLIS - SBC</v>
      </c>
      <c r="L120" s="164"/>
      <c r="M120" s="58"/>
      <c r="N120" s="58"/>
      <c r="O120" s="59"/>
      <c r="P120" s="74"/>
      <c r="S120" s="65"/>
      <c r="T120" s="66"/>
      <c r="U120" s="67"/>
      <c r="V120" s="67"/>
      <c r="W120" s="68"/>
      <c r="X120" s="68"/>
    </row>
    <row r="121" spans="2:24" ht="18" customHeight="1">
      <c r="B121" s="70">
        <v>8</v>
      </c>
      <c r="C121" s="88"/>
      <c r="D121" s="163">
        <v>0</v>
      </c>
      <c r="E121" s="58" t="s">
        <v>10</v>
      </c>
      <c r="F121" s="58" t="str">
        <f>IF(D121&lt;&gt;"",IF(C121="","",C121),"")</f>
        <v/>
      </c>
      <c r="G121" s="59">
        <f>IF(E121&lt;&gt;"",IF(E123&lt;&gt;"",SMALL(E121:F123,1),""),"")</f>
        <v>0</v>
      </c>
      <c r="H121" s="60"/>
      <c r="I121" s="75"/>
      <c r="J121" s="60"/>
      <c r="K121" s="61"/>
      <c r="L121" s="60"/>
      <c r="M121" s="58"/>
      <c r="N121" s="58"/>
      <c r="O121" s="59"/>
      <c r="P121" s="74"/>
      <c r="S121" s="65"/>
      <c r="T121" s="66"/>
      <c r="U121" s="67"/>
      <c r="V121" s="67" t="str">
        <f>IF(U121="","",VLOOKUP(U121,LISTAS!$F$5:$G$204,2,0))</f>
        <v/>
      </c>
      <c r="W121" s="68" t="str">
        <f t="shared" ref="W121" si="23">IF(S121="","",IF(S121=1,400,IF(S121=2,340,IF(S121=3,300,IF(S121=4,280,IF(S121=5,270,IF(S121=6,260,IF(S121=7,250,IF(S121=8,240,IF(S121=9,200,IF(S121=10,200,IF(S121=11,200,IF(S121=12,200,IF(S121=13,200,IF(S121=14,200,IF(S121=15,200,IF(S121=16,200,IF(S121&gt;16,"",""))))))))))))))))))</f>
        <v/>
      </c>
      <c r="X121" s="68" t="str">
        <f t="shared" ref="X121" si="24">IF(S121="","",IF($V$5="NÃO","",IF(S121=1,400,IF(S121=2,340,IF(S121=3,300,IF(S121=4,280,IF(S121=5,270,IF(S121=6,260,IF(S121=7,250,IF(S121=8,240,IF(S121=9,200,IF(S121=10,200,IF(S121=11,200,IF(S121=12,200,IF(S121=13,200,IF(S121=14,200,IF(S121=15,200,IF(S121=16,200,IF(S121&gt;16,"","")))))))))))))))))))</f>
        <v/>
      </c>
    </row>
    <row r="122" spans="2:24" ht="18" customHeight="1">
      <c r="B122" s="70"/>
      <c r="C122" s="89" t="str">
        <f>IF(C121="","",VLOOKUP(C121,LISTAS!$F$5:$G$204,2,0))</f>
        <v/>
      </c>
      <c r="D122" s="164"/>
      <c r="E122" s="58"/>
      <c r="F122" s="58"/>
      <c r="G122" s="59"/>
      <c r="H122" s="60"/>
      <c r="I122" s="75"/>
      <c r="J122" s="60"/>
      <c r="K122" s="61"/>
      <c r="L122" s="60"/>
      <c r="M122" s="58"/>
      <c r="N122" s="58"/>
      <c r="O122" s="59"/>
      <c r="P122" s="74"/>
      <c r="S122" s="65"/>
      <c r="T122" s="66"/>
      <c r="U122" s="67"/>
      <c r="V122" s="67"/>
      <c r="W122" s="68"/>
      <c r="X122" s="68"/>
    </row>
    <row r="123" spans="2:24" ht="18" customHeight="1">
      <c r="B123" s="70">
        <v>10</v>
      </c>
      <c r="C123" s="88"/>
      <c r="D123" s="163">
        <v>0</v>
      </c>
      <c r="E123" s="71">
        <f>IF(D123&lt;&gt;"",D123,"")</f>
        <v>0</v>
      </c>
      <c r="F123" s="72" t="str">
        <f>IF(D123&lt;&gt;"",IF(C123="","",C123),"")</f>
        <v/>
      </c>
      <c r="G123" s="59" t="str">
        <f>VLOOKUP(G121,E121:F123,2,0)</f>
        <v/>
      </c>
      <c r="H123" s="60"/>
      <c r="I123" s="75"/>
      <c r="J123" s="60"/>
      <c r="K123" s="61"/>
      <c r="L123" s="60"/>
      <c r="M123" s="60"/>
      <c r="N123" s="60"/>
      <c r="O123" s="61"/>
      <c r="P123" s="74"/>
      <c r="S123" s="65"/>
      <c r="T123" s="66"/>
      <c r="U123" s="67"/>
      <c r="V123" s="67" t="str">
        <f>IF(U123="","",VLOOKUP(U123,LISTAS!$F$5:$G$204,2,0))</f>
        <v/>
      </c>
      <c r="W123" s="68" t="str">
        <f t="shared" ref="W123" si="25">IF(S123="","",IF(S123=1,400,IF(S123=2,340,IF(S123=3,300,IF(S123=4,280,IF(S123=5,270,IF(S123=6,260,IF(S123=7,250,IF(S123=8,240,IF(S123=9,200,IF(S123=10,200,IF(S123=11,200,IF(S123=12,200,IF(S123=13,200,IF(S123=14,200,IF(S123=15,200,IF(S123=16,200,IF(S123&gt;16,"",""))))))))))))))))))</f>
        <v/>
      </c>
      <c r="X123" s="68" t="str">
        <f t="shared" ref="X123" si="26">IF(S123="","",IF($V$5="NÃO","",IF(S123=1,400,IF(S123=2,340,IF(S123=3,300,IF(S123=4,280,IF(S123=5,270,IF(S123=6,260,IF(S123=7,250,IF(S123=8,240,IF(S123=9,200,IF(S123=10,200,IF(S123=11,200,IF(S123=12,200,IF(S123=13,200,IF(S123=14,200,IF(S123=15,200,IF(S123=16,200,IF(S123&gt;16,"","")))))))))))))))))))</f>
        <v/>
      </c>
    </row>
    <row r="124" spans="2:24" ht="18" customHeight="1">
      <c r="B124" s="70"/>
      <c r="C124" s="89" t="str">
        <f>IF(C123="","",VLOOKUP(C123,LISTAS!$F$5:$G$204,2,0))</f>
        <v/>
      </c>
      <c r="D124" s="164"/>
      <c r="E124" s="58"/>
      <c r="F124" s="72"/>
      <c r="G124" s="59"/>
      <c r="H124" s="60"/>
      <c r="I124" s="75"/>
      <c r="J124" s="60"/>
      <c r="K124" s="61"/>
      <c r="L124" s="60"/>
      <c r="M124" s="60"/>
      <c r="N124" s="60"/>
      <c r="O124" s="61"/>
      <c r="P124" s="74"/>
      <c r="S124" s="65"/>
      <c r="T124" s="66"/>
      <c r="U124" s="67"/>
      <c r="V124" s="67"/>
      <c r="W124" s="68"/>
      <c r="X124" s="68"/>
    </row>
    <row r="125" spans="2:24" ht="18" customHeight="1">
      <c r="B125" s="70"/>
      <c r="C125" s="61"/>
      <c r="D125" s="60"/>
      <c r="E125" s="60"/>
      <c r="F125" s="73"/>
      <c r="G125" s="88" t="str">
        <f>IF(D121&lt;&gt;"",IF(D123&lt;&gt;"",IF(D121=D123,"",IF(D121&gt;D123,C121,C123)),""),"")</f>
        <v/>
      </c>
      <c r="H125" s="163">
        <v>0</v>
      </c>
      <c r="I125" s="78">
        <f>IF(H125&lt;&gt;"",H125,"")</f>
        <v>0</v>
      </c>
      <c r="J125" s="58" t="str">
        <f>IF(H125&lt;&gt;"",IF(G125="","",G125),"")</f>
        <v/>
      </c>
      <c r="K125" s="59">
        <f>IF(I125&lt;&gt;"",IF(I127&lt;&gt;"",SMALL(I125:J127,1),""),"")</f>
        <v>0</v>
      </c>
      <c r="L125" s="60"/>
      <c r="M125" s="60"/>
      <c r="N125" s="60"/>
      <c r="O125" s="61"/>
      <c r="P125" s="74"/>
      <c r="S125" s="65"/>
      <c r="T125" s="66"/>
      <c r="U125" s="67"/>
      <c r="V125" s="67" t="str">
        <f>IF(U125="","",VLOOKUP(U125,LISTAS!$F$5:$G$204,2,0))</f>
        <v/>
      </c>
      <c r="W125" s="68" t="str">
        <f t="shared" ref="W125" si="27">IF(S125="","",IF(S125=1,400,IF(S125=2,340,IF(S125=3,300,IF(S125=4,280,IF(S125=5,270,IF(S125=6,260,IF(S125=7,250,IF(S125=8,240,IF(S125=9,200,IF(S125=10,200,IF(S125=11,200,IF(S125=12,200,IF(S125=13,200,IF(S125=14,200,IF(S125=15,200,IF(S125=16,200,IF(S125&gt;16,"",""))))))))))))))))))</f>
        <v/>
      </c>
      <c r="X125" s="68" t="str">
        <f t="shared" ref="X125" si="28">IF(S125="","",IF($V$5="NÃO","",IF(S125=1,400,IF(S125=2,340,IF(S125=3,300,IF(S125=4,280,IF(S125=5,270,IF(S125=6,260,IF(S125=7,250,IF(S125=8,240,IF(S125=9,200,IF(S125=10,200,IF(S125=11,200,IF(S125=12,200,IF(S125=13,200,IF(S125=14,200,IF(S125=15,200,IF(S125=16,200,IF(S125&gt;16,"","")))))))))))))))))))</f>
        <v/>
      </c>
    </row>
    <row r="126" spans="2:24" ht="18" customHeight="1">
      <c r="B126" s="70"/>
      <c r="C126" s="61"/>
      <c r="D126" s="60"/>
      <c r="E126" s="60"/>
      <c r="F126" s="73"/>
      <c r="G126" s="89" t="str">
        <f>IF(G125="","",VLOOKUP(G125,LISTAS!$F$5:$G$204,2,0))</f>
        <v/>
      </c>
      <c r="H126" s="164"/>
      <c r="I126" s="79"/>
      <c r="J126" s="58"/>
      <c r="K126" s="59"/>
      <c r="L126" s="60"/>
      <c r="M126" s="60"/>
      <c r="N126" s="60"/>
      <c r="O126" s="61"/>
      <c r="P126" s="74"/>
      <c r="S126" s="65"/>
      <c r="T126" s="66"/>
      <c r="U126" s="67"/>
      <c r="V126" s="67"/>
      <c r="W126" s="68"/>
      <c r="X126" s="68"/>
    </row>
    <row r="127" spans="2:24" ht="17.25" customHeight="1">
      <c r="B127" s="70"/>
      <c r="C127" s="61"/>
      <c r="D127" s="60"/>
      <c r="E127" s="75"/>
      <c r="F127" s="76"/>
      <c r="G127" s="88" t="str">
        <f>IF(D129&lt;&gt;"",IF(D131&lt;&gt;"",IF(D129=D131,"",IF(D129&gt;D131,C129,C131)),""),"")</f>
        <v>MATHEUS, JULIANO, ANDRE</v>
      </c>
      <c r="H127" s="163">
        <v>1</v>
      </c>
      <c r="I127" s="79">
        <f>IF(H127&lt;&gt;"",H127,"")</f>
        <v>1</v>
      </c>
      <c r="J127" s="58" t="str">
        <f>IF(H127&lt;&gt;"",IF(G127="","",G127),"")</f>
        <v>MATHEUS, JULIANO, ANDRE</v>
      </c>
      <c r="K127" s="59" t="str">
        <f>VLOOKUP(K125,I125:J127,2,0)</f>
        <v/>
      </c>
      <c r="L127" s="60"/>
      <c r="M127" s="60"/>
      <c r="N127" s="60"/>
      <c r="O127" s="61"/>
      <c r="P127" s="74"/>
      <c r="S127" s="65"/>
      <c r="T127" s="66"/>
      <c r="U127" s="67"/>
      <c r="V127" s="67" t="str">
        <f>IF(U127="","",VLOOKUP(U127,LISTAS!$F$5:$G$204,2,0))</f>
        <v/>
      </c>
      <c r="W127" s="68" t="str">
        <f t="shared" ref="W127" si="29">IF(S127="","",IF(S127=1,400,IF(S127=2,340,IF(S127=3,300,IF(S127=4,280,IF(S127=5,270,IF(S127=6,260,IF(S127=7,250,IF(S127=8,240,IF(S127=9,200,IF(S127=10,200,IF(S127=11,200,IF(S127=12,200,IF(S127=13,200,IF(S127=14,200,IF(S127=15,200,IF(S127=16,200,IF(S127&gt;16,"",""))))))))))))))))))</f>
        <v/>
      </c>
      <c r="X127" s="68" t="str">
        <f t="shared" ref="X127" si="30">IF(S127="","",IF($V$5="NÃO","",IF(S127=1,400,IF(S127=2,340,IF(S127=3,300,IF(S127=4,280,IF(S127=5,270,IF(S127=6,260,IF(S127=7,250,IF(S127=8,240,IF(S127=9,200,IF(S127=10,200,IF(S127=11,200,IF(S127=12,200,IF(S127=13,200,IF(S127=14,200,IF(S127=15,200,IF(S127=16,200,IF(S127&gt;16,"","")))))))))))))))))))</f>
        <v/>
      </c>
    </row>
    <row r="128" spans="2:24" ht="17.25" customHeight="1">
      <c r="B128" s="70"/>
      <c r="C128" s="61"/>
      <c r="D128" s="60"/>
      <c r="E128" s="75"/>
      <c r="F128" s="60"/>
      <c r="G128" s="89" t="str">
        <f>IF(G127="","",VLOOKUP(G127,LISTAS!$F$5:$G$204,2,0))</f>
        <v>PETROPOLIS - SBC</v>
      </c>
      <c r="H128" s="164"/>
      <c r="I128" s="58"/>
      <c r="J128" s="58"/>
      <c r="K128" s="59"/>
      <c r="L128" s="60"/>
      <c r="M128" s="60"/>
      <c r="N128" s="60"/>
      <c r="O128" s="61"/>
      <c r="P128" s="74"/>
      <c r="S128" s="65"/>
      <c r="T128" s="66"/>
      <c r="U128" s="67"/>
      <c r="V128" s="67"/>
      <c r="W128" s="68"/>
      <c r="X128" s="68"/>
    </row>
    <row r="129" spans="2:24" ht="18" customHeight="1">
      <c r="B129" s="70">
        <v>2</v>
      </c>
      <c r="C129" s="88"/>
      <c r="D129" s="163">
        <v>0</v>
      </c>
      <c r="E129" s="78">
        <f>IF(D129&lt;&gt;"",D129,"")</f>
        <v>0</v>
      </c>
      <c r="F129" s="58" t="str">
        <f>IF(D129&lt;&gt;"",IF(C129="","",C129),"")</f>
        <v/>
      </c>
      <c r="G129" s="59">
        <f>IF(E129&lt;&gt;"",IF(E131&lt;&gt;"",SMALL(E129:F131,1),""),"")</f>
        <v>0</v>
      </c>
      <c r="H129" s="58"/>
      <c r="I129" s="58"/>
      <c r="J129" s="58"/>
      <c r="K129" s="59"/>
      <c r="L129" s="60"/>
      <c r="M129" s="60"/>
      <c r="N129" s="60"/>
      <c r="O129" s="61"/>
      <c r="P129" s="74"/>
      <c r="S129" s="65"/>
      <c r="T129" s="66"/>
      <c r="U129" s="67"/>
      <c r="V129" s="67" t="str">
        <f>IF(U129="","",VLOOKUP(U129,LISTAS!$F$5:$G$204,2,0))</f>
        <v/>
      </c>
      <c r="W129" s="68" t="str">
        <f t="shared" ref="W129" si="31">IF(S129="","",IF(S129=1,400,IF(S129=2,340,IF(S129=3,300,IF(S129=4,280,IF(S129=5,270,IF(S129=6,260,IF(S129=7,250,IF(S129=8,240,IF(S129=9,200,IF(S129=10,200,IF(S129=11,200,IF(S129=12,200,IF(S129=13,200,IF(S129=14,200,IF(S129=15,200,IF(S129=16,200,IF(S129&gt;16,"",""))))))))))))))))))</f>
        <v/>
      </c>
      <c r="X129" s="68" t="str">
        <f t="shared" ref="X129" si="32">IF(S129="","",IF($V$5="NÃO","",IF(S129=1,400,IF(S129=2,340,IF(S129=3,300,IF(S129=4,280,IF(S129=5,270,IF(S129=6,260,IF(S129=7,250,IF(S129=8,240,IF(S129=9,200,IF(S129=10,200,IF(S129=11,200,IF(S129=12,200,IF(S129=13,200,IF(S129=14,200,IF(S129=15,200,IF(S129=16,200,IF(S129&gt;16,"","")))))))))))))))))))</f>
        <v/>
      </c>
    </row>
    <row r="130" spans="2:24" ht="18" customHeight="1">
      <c r="B130" s="70"/>
      <c r="C130" s="89" t="str">
        <f>IF(C129="","",VLOOKUP(C129,LISTAS!$F$5:$G$204,2,0))</f>
        <v/>
      </c>
      <c r="D130" s="164"/>
      <c r="E130" s="79"/>
      <c r="F130" s="58"/>
      <c r="G130" s="59"/>
      <c r="H130" s="58"/>
      <c r="I130" s="58"/>
      <c r="J130" s="58"/>
      <c r="K130" s="59"/>
      <c r="L130" s="60"/>
      <c r="M130" s="60"/>
      <c r="N130" s="60"/>
      <c r="O130" s="61"/>
      <c r="P130" s="74"/>
      <c r="S130" s="65"/>
      <c r="T130" s="66"/>
      <c r="U130" s="67"/>
      <c r="V130" s="67"/>
      <c r="W130" s="68"/>
      <c r="X130" s="68"/>
    </row>
    <row r="131" spans="2:24" ht="18" customHeight="1">
      <c r="B131" s="70">
        <v>15</v>
      </c>
      <c r="C131" s="88" t="s">
        <v>64</v>
      </c>
      <c r="D131" s="163">
        <v>1</v>
      </c>
      <c r="E131" s="79">
        <f>IF(D131&lt;&gt;"",D131,"")</f>
        <v>1</v>
      </c>
      <c r="F131" s="58" t="str">
        <f>IF(D131&lt;&gt;"",IF(C131="","",C131),"")</f>
        <v>MATHEUS, JULIANO, ANDRE</v>
      </c>
      <c r="G131" s="59" t="str">
        <f>VLOOKUP(G129,E129:F131,2,0)</f>
        <v/>
      </c>
      <c r="H131" s="58"/>
      <c r="I131" s="58"/>
      <c r="J131" s="58"/>
      <c r="K131" s="59"/>
      <c r="L131" s="60"/>
      <c r="M131" s="60"/>
      <c r="N131" s="60"/>
      <c r="O131" s="61"/>
      <c r="P131" s="74"/>
      <c r="S131" s="65"/>
      <c r="T131" s="66"/>
      <c r="U131" s="67"/>
      <c r="V131" s="67" t="str">
        <f>IF(U131="","",VLOOKUP(U131,LISTAS!$F$5:$G$204,2,0))</f>
        <v/>
      </c>
      <c r="W131" s="68" t="str">
        <f t="shared" ref="W131" si="33">IF(S131="","",IF(S131=1,400,IF(S131=2,340,IF(S131=3,300,IF(S131=4,280,IF(S131=5,270,IF(S131=6,260,IF(S131=7,250,IF(S131=8,240,IF(S131=9,200,IF(S131=10,200,IF(S131=11,200,IF(S131=12,200,IF(S131=13,200,IF(S131=14,200,IF(S131=15,200,IF(S131=16,200,IF(S131&gt;16,"",""))))))))))))))))))</f>
        <v/>
      </c>
      <c r="X131" s="68" t="str">
        <f t="shared" ref="X131" si="34">IF(S131="","",IF($V$5="NÃO","",IF(S131=1,400,IF(S131=2,340,IF(S131=3,300,IF(S131=4,280,IF(S131=5,270,IF(S131=6,260,IF(S131=7,250,IF(S131=8,240,IF(S131=9,200,IF(S131=10,200,IF(S131=11,200,IF(S131=12,200,IF(S131=13,200,IF(S131=14,200,IF(S131=15,200,IF(S131=16,200,IF(S131&gt;16,"","")))))))))))))))))))</f>
        <v/>
      </c>
    </row>
    <row r="132" spans="2:24" ht="18" customHeight="1">
      <c r="B132" s="70"/>
      <c r="C132" s="89" t="str">
        <f>IF(C131="","",VLOOKUP(C131,LISTAS!$F$5:$G$204,2,0))</f>
        <v>PETROPOLIS - SBC</v>
      </c>
      <c r="D132" s="164"/>
      <c r="E132" s="58"/>
      <c r="F132" s="58"/>
      <c r="G132" s="59"/>
      <c r="H132" s="58"/>
      <c r="I132" s="58"/>
      <c r="J132" s="58"/>
      <c r="K132" s="59"/>
      <c r="L132" s="60"/>
      <c r="M132" s="60"/>
      <c r="N132" s="60"/>
      <c r="O132" s="61"/>
      <c r="P132" s="74"/>
      <c r="S132" s="65"/>
      <c r="T132" s="66"/>
      <c r="U132" s="67"/>
      <c r="V132" s="67"/>
      <c r="W132" s="68"/>
      <c r="X132" s="68"/>
    </row>
    <row r="133" spans="2:24" ht="18" customHeight="1">
      <c r="B133" s="82"/>
      <c r="C133" s="83"/>
      <c r="D133" s="84"/>
      <c r="E133" s="84"/>
      <c r="F133" s="84"/>
      <c r="G133" s="83"/>
      <c r="H133" s="84"/>
      <c r="I133" s="84"/>
      <c r="J133" s="84"/>
      <c r="K133" s="83"/>
      <c r="L133" s="84"/>
      <c r="M133" s="84"/>
      <c r="N133" s="84"/>
      <c r="O133" s="83"/>
      <c r="P133" s="85"/>
      <c r="S133" s="65"/>
      <c r="T133" s="66"/>
      <c r="U133" s="67"/>
      <c r="V133" s="67" t="str">
        <f>IF(U133="","",VLOOKUP(U133,LISTAS!$F$5:$G$204,2,0))</f>
        <v/>
      </c>
      <c r="W133" s="68" t="str">
        <f t="shared" ref="W133" si="35">IF(S133="","",IF(S133=1,400,IF(S133=2,340,IF(S133=3,300,IF(S133=4,280,IF(S133=5,270,IF(S133=6,260,IF(S133=7,250,IF(S133=8,240,IF(S133=9,200,IF(S133=10,200,IF(S133=11,200,IF(S133=12,200,IF(S133=13,200,IF(S133=14,200,IF(S133=15,200,IF(S133=16,200,IF(S133&gt;16,"",""))))))))))))))))))</f>
        <v/>
      </c>
      <c r="X133" s="68" t="str">
        <f t="shared" ref="X133" si="36">IF(S133="","",IF($V$5="NÃO","",IF(S133=1,400,IF(S133=2,340,IF(S133=3,300,IF(S133=4,280,IF(S133=5,270,IF(S133=6,260,IF(S133=7,250,IF(S133=8,240,IF(S133=9,200,IF(S133=10,200,IF(S133=11,200,IF(S133=12,200,IF(S133=13,200,IF(S133=14,200,IF(S133=15,200,IF(S133=16,200,IF(S133&gt;16,"","")))))))))))))))))))</f>
        <v/>
      </c>
    </row>
    <row r="134" spans="2:24" ht="18" customHeight="1">
      <c r="B134" s="90"/>
      <c r="D134" s="19"/>
      <c r="E134" s="19"/>
      <c r="F134" s="19"/>
      <c r="G134" s="41"/>
      <c r="H134" s="19"/>
      <c r="I134" s="19"/>
      <c r="J134" s="19"/>
      <c r="K134" s="41"/>
      <c r="L134" s="19"/>
      <c r="M134" s="19"/>
      <c r="N134" s="19"/>
      <c r="O134" s="41"/>
      <c r="P134" s="19"/>
    </row>
    <row r="135" spans="2:24" ht="18" customHeight="1">
      <c r="B135" s="90"/>
      <c r="D135" s="19"/>
      <c r="E135" s="19"/>
      <c r="F135" s="19"/>
      <c r="G135" s="41"/>
      <c r="H135" s="19"/>
      <c r="I135" s="19"/>
      <c r="J135" s="19"/>
      <c r="K135" s="41"/>
      <c r="L135" s="19"/>
      <c r="M135" s="19"/>
      <c r="N135" s="19"/>
      <c r="O135" s="41"/>
      <c r="P135" s="19"/>
    </row>
    <row r="136" spans="2:24" ht="18" customHeight="1">
      <c r="B136" s="90"/>
      <c r="D136" s="19"/>
      <c r="E136" s="19"/>
      <c r="F136" s="19"/>
      <c r="G136" s="41"/>
      <c r="H136" s="19"/>
      <c r="I136" s="19"/>
      <c r="J136" s="19"/>
      <c r="K136" s="41"/>
      <c r="L136" s="19"/>
      <c r="M136" s="19"/>
      <c r="N136" s="19"/>
      <c r="O136" s="41"/>
      <c r="P136" s="19"/>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S2:X3"/>
    <mergeCell ref="P36:P37"/>
    <mergeCell ref="P38:P39"/>
    <mergeCell ref="P101:P102"/>
    <mergeCell ref="P103:P104"/>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LISTAS!$D$5:$D$6</xm:f>
          </x14:formula1>
          <xm:sqref>V5</xm:sqref>
        </x14:dataValidation>
        <x14:dataValidation type="list" allowBlank="1" showInputMessage="1" showErrorMessage="1" xr:uid="{00000000-0002-0000-05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66FF"/>
    <pageSetUpPr fitToPage="1"/>
  </sheetPr>
  <dimension ref="B1:Z185"/>
  <sheetViews>
    <sheetView showGridLines="0" topLeftCell="O1" zoomScale="85" zoomScaleNormal="85" workbookViewId="0">
      <selection activeCell="X9" sqref="X9"/>
    </sheetView>
  </sheetViews>
  <sheetFormatPr defaultColWidth="25.28515625" defaultRowHeight="16.5"/>
  <cols>
    <col min="1" max="1" width="1.42578125" style="17" customWidth="1"/>
    <col min="2" max="2" width="3.140625" style="40" customWidth="1"/>
    <col min="3" max="3" width="38.7109375" style="41" customWidth="1"/>
    <col min="4" max="4" width="7.7109375" style="17" customWidth="1"/>
    <col min="5" max="6" width="3.7109375" style="17" customWidth="1"/>
    <col min="7" max="7" width="38.7109375" style="42" customWidth="1"/>
    <col min="8" max="8" width="7.7109375" style="17" customWidth="1"/>
    <col min="9" max="9" width="3.7109375" style="17" customWidth="1"/>
    <col min="10" max="10" width="3.570312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0"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c r="Q1" s="43"/>
    </row>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57" t="s">
        <v>65</v>
      </c>
      <c r="C5" s="157"/>
      <c r="D5" s="158"/>
      <c r="E5" s="47"/>
      <c r="G5" s="46"/>
      <c r="H5" s="45"/>
      <c r="K5" s="48"/>
      <c r="O5" s="48"/>
      <c r="Q5" s="44"/>
      <c r="R5" s="44"/>
      <c r="S5" s="157" t="s">
        <v>65</v>
      </c>
      <c r="T5" s="157"/>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60" t="s">
        <v>3</v>
      </c>
      <c r="T6" s="161"/>
      <c r="U6" s="161"/>
      <c r="V6" s="161"/>
      <c r="W6" s="161"/>
      <c r="X6" s="162"/>
    </row>
    <row r="7" spans="2:26" ht="28.5" customHeight="1">
      <c r="B7" s="91"/>
      <c r="C7" s="92"/>
      <c r="D7" s="93"/>
      <c r="E7" s="93"/>
      <c r="F7" s="93"/>
      <c r="G7" s="94"/>
      <c r="H7" s="93"/>
      <c r="I7" s="93"/>
      <c r="J7" s="93"/>
      <c r="K7" s="95"/>
      <c r="L7" s="93"/>
      <c r="M7" s="93"/>
      <c r="N7" s="93"/>
      <c r="O7" s="95"/>
      <c r="P7" s="96"/>
      <c r="S7" s="154" t="s">
        <v>4</v>
      </c>
      <c r="T7" s="155"/>
      <c r="U7" s="98" t="s">
        <v>5</v>
      </c>
      <c r="V7" s="98" t="s">
        <v>6</v>
      </c>
      <c r="W7" s="97" t="s">
        <v>7</v>
      </c>
      <c r="X7" s="97" t="s">
        <v>8</v>
      </c>
    </row>
    <row r="8" spans="2:26" ht="18" customHeight="1">
      <c r="B8" s="99">
        <v>1</v>
      </c>
      <c r="C8" s="57" t="s">
        <v>66</v>
      </c>
      <c r="D8" s="151">
        <v>1</v>
      </c>
      <c r="E8" s="100">
        <f>IF(D8&lt;&gt;"",D8,"")</f>
        <v>1</v>
      </c>
      <c r="F8" s="100" t="str">
        <f>IF(D8&lt;&gt;"",IF(C8="","",C8),"")</f>
        <v>MARCELA, FERNANDA, ANA</v>
      </c>
      <c r="G8" s="101">
        <f>IF(E8&lt;&gt;"",IF(E10&lt;&gt;"",SMALL(E8:F10,1),""),"")</f>
        <v>0</v>
      </c>
      <c r="H8" s="100"/>
      <c r="I8" s="100"/>
      <c r="J8" s="100"/>
      <c r="K8" s="101"/>
      <c r="L8" s="100"/>
      <c r="M8" s="102"/>
      <c r="N8" s="102"/>
      <c r="O8" s="103"/>
      <c r="P8" s="104"/>
      <c r="S8" s="105">
        <f>IF(U8&lt;&gt;"",1,"")</f>
        <v>1</v>
      </c>
      <c r="T8" s="106" t="str">
        <f t="shared" ref="T8:T23" si="0">IF(S8&lt;&gt;"","LUGAR","")</f>
        <v>LUGAR</v>
      </c>
      <c r="U8" s="107" t="str">
        <f>IF(P35&lt;&gt;"",IF(P37&lt;&gt;"",IF(P35=P37,"",IF(P35&gt;P37,O35,O37)),""),"")</f>
        <v>MARCELA, FERNANDA, ANA</v>
      </c>
      <c r="V8" s="107" t="str">
        <f>IF(U8="","",VLOOKUP(U8,LISTAS!$F$5:$G$204,2,0))</f>
        <v>LICEU JARDIM</v>
      </c>
      <c r="W8" s="108">
        <f t="shared" ref="W8:W67" si="1">IF(S8="","",IF(S8=1,400,IF(S8=2,340,IF(S8=3,300,IF(S8=4,280,IF(S8=5,270,IF(S8=6,260,IF(S8=7,250,IF(S8=8,240,IF(S8=9,200,IF(S8=10,200,IF(S8=11,200,IF(S8=12,200,IF(S8=13,200,IF(S8=14,200,IF(S8=15,200,IF(S8=16,200,IF(S8&gt;16,"",""))))))))))))))))))</f>
        <v>400</v>
      </c>
      <c r="X8" s="108">
        <v>200</v>
      </c>
    </row>
    <row r="9" spans="2:26" ht="18" customHeight="1">
      <c r="B9" s="99"/>
      <c r="C9" s="69" t="str">
        <f>IF(C8="","",VLOOKUP(C8,LISTAS!$F$5:$G$204,2,0))</f>
        <v>LICEU JARDIM</v>
      </c>
      <c r="D9" s="152"/>
      <c r="E9" s="100"/>
      <c r="F9" s="100"/>
      <c r="G9" s="101"/>
      <c r="H9" s="100"/>
      <c r="I9" s="100"/>
      <c r="J9" s="100"/>
      <c r="K9" s="101"/>
      <c r="L9" s="100"/>
      <c r="M9" s="102"/>
      <c r="N9" s="102"/>
      <c r="O9" s="103"/>
      <c r="P9" s="104"/>
      <c r="S9" s="105" t="str">
        <f>IF(U9&lt;&gt;"",1+COUNTIF(S8,"1"),"")</f>
        <v/>
      </c>
      <c r="T9" s="106" t="str">
        <f t="shared" si="0"/>
        <v/>
      </c>
      <c r="U9" s="107" t="str">
        <f>IF(P35&lt;&gt;"",IF(P37&lt;&gt;"",IF(P35=P37,"",IF(P35&lt;P37,O35,O37)),""),"")</f>
        <v/>
      </c>
      <c r="V9" s="107" t="str">
        <f>IF(U9="","",VLOOKUP(U9,LISTAS!$F$5:$G$204,2,0))</f>
        <v/>
      </c>
      <c r="W9" s="108" t="str">
        <f t="shared" si="1"/>
        <v/>
      </c>
      <c r="X9" s="108" t="str">
        <f t="shared" ref="X9:X23" si="2">IF(S9="","",IF($V$5="NÃO","",IF(S9=1,400,IF(S9=2,340,IF(S9=3,300,IF(S9=4,280,IF(S9=5,270,IF(S9=6,260,IF(S9=7,250,IF(S9=8,240,IF(S9=9,200,IF(S9=10,200,IF(S9=11,200,IF(S9=12,200,IF(S9=13,200,IF(S9=14,200,IF(S9=15,200,IF(S9=16,200,IF(S9&gt;16,"","")))))))))))))))))))</f>
        <v/>
      </c>
    </row>
    <row r="10" spans="2:26" ht="18" customHeight="1">
      <c r="B10" s="109">
        <v>16</v>
      </c>
      <c r="C10" s="57"/>
      <c r="D10" s="151">
        <v>0</v>
      </c>
      <c r="E10" s="110">
        <f>IF(D10&lt;&gt;"",D10,"")</f>
        <v>0</v>
      </c>
      <c r="F10" s="100" t="str">
        <f>IF(D10&lt;&gt;"",IF(C10="","",C10),"")</f>
        <v/>
      </c>
      <c r="G10" s="101" t="str">
        <f>VLOOKUP(G8,E8:F10,2,0)</f>
        <v/>
      </c>
      <c r="H10" s="100"/>
      <c r="I10" s="100"/>
      <c r="J10" s="100"/>
      <c r="K10" s="101"/>
      <c r="L10" s="100"/>
      <c r="M10" s="102"/>
      <c r="N10" s="102"/>
      <c r="O10" s="103"/>
      <c r="P10" s="104"/>
      <c r="S10" s="105" t="str">
        <f>IF(U10&lt;&gt;"",1+COUNTIF(S8:S9,"1")+COUNTIF(S8:S9,"2"),"")</f>
        <v/>
      </c>
      <c r="T10" s="106" t="str">
        <f t="shared" si="0"/>
        <v/>
      </c>
      <c r="U10" s="111" t="str">
        <f>IF(U8&lt;&gt;"",IF(K20=U8,K22,IF(K22=U8,K20,IF(K51=U8,K53,IF(K53=U8,K51)))),"")</f>
        <v/>
      </c>
      <c r="V10" s="107" t="str">
        <f>IF(U10="","",VLOOKUP(U10,LISTAS!$F$5:$G$204,2,0))</f>
        <v/>
      </c>
      <c r="W10" s="108" t="str">
        <f t="shared" si="1"/>
        <v/>
      </c>
      <c r="X10" s="108" t="str">
        <f t="shared" si="2"/>
        <v/>
      </c>
    </row>
    <row r="11" spans="2:26" ht="18" customHeight="1">
      <c r="B11" s="109"/>
      <c r="C11" s="69" t="str">
        <f>IF(C10="","",VLOOKUP(C10,LISTAS!$F$5:$G$204,2,0))</f>
        <v/>
      </c>
      <c r="D11" s="156"/>
      <c r="E11" s="112"/>
      <c r="F11" s="113"/>
      <c r="G11" s="94"/>
      <c r="H11" s="112"/>
      <c r="I11" s="100"/>
      <c r="J11" s="100"/>
      <c r="K11" s="101"/>
      <c r="L11" s="100"/>
      <c r="M11" s="114"/>
      <c r="N11" s="114"/>
      <c r="O11" s="115"/>
      <c r="P11" s="104"/>
      <c r="S11" s="105" t="str">
        <f>IF(U11&lt;&gt;"",1+COUNTIF(S8:S10,"1")+COUNTIF(S8:S10,"2")+COUNTIF(S8:S10,"3"),"")</f>
        <v/>
      </c>
      <c r="T11" s="106" t="str">
        <f t="shared" si="0"/>
        <v/>
      </c>
      <c r="U11" s="111" t="str">
        <f>IF(U9&lt;&gt;"",IF(K20=U9,K22,IF(K22=U9,K20,IF(K51=U9,K53,IF(K53=U9,K51)))),"")</f>
        <v/>
      </c>
      <c r="V11" s="107" t="str">
        <f>IF(U11="","",VLOOKUP(U11,LISTAS!$F$5:$G$204,2,0))</f>
        <v/>
      </c>
      <c r="W11" s="108" t="str">
        <f t="shared" si="1"/>
        <v/>
      </c>
      <c r="X11" s="108" t="str">
        <f t="shared" si="2"/>
        <v/>
      </c>
    </row>
    <row r="12" spans="2:26" ht="18" customHeight="1">
      <c r="B12" s="109"/>
      <c r="C12" s="94"/>
      <c r="D12" s="112"/>
      <c r="E12" s="112"/>
      <c r="F12" s="116"/>
      <c r="G12" s="57" t="str">
        <f>IF(D8&lt;&gt;"",IF(D10&lt;&gt;"",IF(D8=D10,"",IF(D8&gt;D10,C8,C10)),""),"")</f>
        <v>MARCELA, FERNANDA, ANA</v>
      </c>
      <c r="H12" s="151">
        <v>1</v>
      </c>
      <c r="I12" s="100">
        <f>IF(H12&lt;&gt;"",H12,"")</f>
        <v>1</v>
      </c>
      <c r="J12" s="100" t="str">
        <f>IF(H12&lt;&gt;"",IF(G12="","",G12),"")</f>
        <v>MARCELA, FERNANDA, ANA</v>
      </c>
      <c r="K12" s="101">
        <f>IF(I12&lt;&gt;"",IF(I14&lt;&gt;"",SMALL(I12:J14,1),""),"")</f>
        <v>0</v>
      </c>
      <c r="L12" s="100"/>
      <c r="M12" s="112"/>
      <c r="N12" s="112"/>
      <c r="O12" s="94"/>
      <c r="P12" s="117"/>
      <c r="S12" s="105" t="str">
        <f>IF(U12&lt;&gt;"",1+COUNTIF(S8:S11,"1")+COUNTIF(S8:S11,"2")+COUNTIF(S8:S11,"3")+COUNTIF(S8:S11,"4"),"")</f>
        <v/>
      </c>
      <c r="T12" s="106" t="str">
        <f t="shared" si="0"/>
        <v/>
      </c>
      <c r="U12" s="111" t="str">
        <f>IF(U8&lt;&gt;"",IF(G12=U8,G14,IF(G14=U8,G12,IF(G27=U8,G29,IF(G29=U8,G27,IF(G43=U8,G45,IF(G45=U8,G43,IF(G59=U8,G61,IF(G61=U8,G59)))))))),"")</f>
        <v/>
      </c>
      <c r="V12" s="107" t="str">
        <f>IF(U12="","",VLOOKUP(U12,LISTAS!$F$5:$G$204,2,0))</f>
        <v/>
      </c>
      <c r="W12" s="108" t="str">
        <f t="shared" si="1"/>
        <v/>
      </c>
      <c r="X12" s="108" t="str">
        <f t="shared" si="2"/>
        <v/>
      </c>
    </row>
    <row r="13" spans="2:26" ht="18" customHeight="1">
      <c r="B13" s="109"/>
      <c r="C13" s="94"/>
      <c r="D13" s="112"/>
      <c r="E13" s="112"/>
      <c r="F13" s="116"/>
      <c r="G13" s="69" t="str">
        <f>IF(G12="","",VLOOKUP(G12,LISTAS!$F$5:$G$204,2,0))</f>
        <v>LICEU JARDIM</v>
      </c>
      <c r="H13" s="152"/>
      <c r="I13" s="100"/>
      <c r="J13" s="100"/>
      <c r="K13" s="101"/>
      <c r="L13" s="100"/>
      <c r="M13" s="112"/>
      <c r="N13" s="112"/>
      <c r="O13" s="94"/>
      <c r="P13" s="117"/>
      <c r="S13" s="105" t="str">
        <f>IF(U13&lt;&gt;"",1+COUNTIF(S8:S12,"1")+COUNTIF(S8:S12,"2")+COUNTIF(S8:S12,"3")+COUNTIF(S8:S12,"4")+COUNTIF(S8:S12,"5"),"")</f>
        <v/>
      </c>
      <c r="T13" s="106" t="str">
        <f t="shared" si="0"/>
        <v/>
      </c>
      <c r="U13" s="111" t="str">
        <f>IF(U9&lt;&gt;"",IF(G12=U9,G14,IF(G14=U9,G12,IF(G27=U9,G29,IF(G29=U9,G27,IF(G43=U9,G45,IF(G45=U9,G43,IF(G59=U9,G61,IF(G61=U9,G59)))))))),"")</f>
        <v/>
      </c>
      <c r="V13" s="107" t="str">
        <f>IF(U13="","",VLOOKUP(U13,LISTAS!$F$5:$G$204,2,0))</f>
        <v/>
      </c>
      <c r="W13" s="108" t="str">
        <f t="shared" si="1"/>
        <v/>
      </c>
      <c r="X13" s="108" t="str">
        <f t="shared" si="2"/>
        <v/>
      </c>
    </row>
    <row r="14" spans="2:26" ht="18" customHeight="1">
      <c r="B14" s="109"/>
      <c r="C14" s="94"/>
      <c r="D14" s="112"/>
      <c r="E14" s="118"/>
      <c r="F14" s="119"/>
      <c r="G14" s="57" t="str">
        <f>IF(D16&lt;&gt;"",IF(D18&lt;&gt;"",IF(D16=D18,"",IF(D16&gt;D18,C16,C18)),""),"")</f>
        <v/>
      </c>
      <c r="H14" s="151">
        <v>0</v>
      </c>
      <c r="I14" s="110">
        <f>IF(H14&lt;&gt;"",H14,"")</f>
        <v>0</v>
      </c>
      <c r="J14" s="100" t="str">
        <f>IF(H14&lt;&gt;"",IF(G14="","",G14),"")</f>
        <v/>
      </c>
      <c r="K14" s="101" t="str">
        <f>VLOOKUP(K12,I12:J14,2,0)</f>
        <v/>
      </c>
      <c r="L14" s="100"/>
      <c r="M14" s="112"/>
      <c r="N14" s="112"/>
      <c r="O14" s="94"/>
      <c r="P14" s="117"/>
      <c r="S14" s="105" t="str">
        <f>IF(U14&lt;&gt;"",1+COUNTIF(S8:S13,"1")+COUNTIF(S8:S13,"2")+COUNTIF(S8:S13,"3")+COUNTIF(S8:S13,"4")+COUNTIF(S8:S13,"5")+COUNTIF(S8:S13,"6"),"")</f>
        <v/>
      </c>
      <c r="T14" s="106" t="str">
        <f t="shared" si="0"/>
        <v/>
      </c>
      <c r="U14" s="111" t="str">
        <f>IF(U10&lt;&gt;"",IF(G12=U10,G14,IF(G14=U10,G12,IF(G27=U10,G29,IF(G29=U10,G27,IF(G43=U10,G45,IF(G45=U10,G43,IF(G59=U10,G61,IF(G61=U10,G59)))))))),"")</f>
        <v/>
      </c>
      <c r="V14" s="107" t="str">
        <f>IF(U14="","",VLOOKUP(U14,LISTAS!$F$5:$G$204,2,0))</f>
        <v/>
      </c>
      <c r="W14" s="108" t="str">
        <f t="shared" si="1"/>
        <v/>
      </c>
      <c r="X14" s="108" t="str">
        <f t="shared" si="2"/>
        <v/>
      </c>
    </row>
    <row r="15" spans="2:26" ht="18" customHeight="1">
      <c r="B15" s="109"/>
      <c r="C15" s="94"/>
      <c r="D15" s="112"/>
      <c r="E15" s="118"/>
      <c r="F15" s="112"/>
      <c r="G15" s="69" t="str">
        <f>IF(G14="","",VLOOKUP(G14,LISTAS!$F$5:$G$204,2,0))</f>
        <v/>
      </c>
      <c r="H15" s="152"/>
      <c r="I15" s="120"/>
      <c r="J15" s="100"/>
      <c r="K15" s="101"/>
      <c r="L15" s="100"/>
      <c r="M15" s="112"/>
      <c r="N15" s="112"/>
      <c r="O15" s="94"/>
      <c r="P15" s="117"/>
      <c r="S15" s="105" t="str">
        <f>IF(U15&lt;&gt;"",1+COUNTIF(S8:S14,"1")+COUNTIF(S8:S14,"2")+COUNTIF(S8:S14,"3")+COUNTIF(S8:S14,"4")+COUNTIF(S8:S14,"5")+COUNTIF(S8:S14,"6")+COUNTIF(S8:S14,"7"),"")</f>
        <v/>
      </c>
      <c r="T15" s="106" t="str">
        <f t="shared" si="0"/>
        <v/>
      </c>
      <c r="U15" s="111" t="str">
        <f>IF(U11&lt;&gt;"",IF(G12=U11,G14,IF(G14=U11,G12,IF(G27=U11,G29,IF(G29=U11,G27,IF(G43=U11,G45,IF(G45=U11,G43,IF(G59=U11,G61,IF(G61=U11,G59)))))))),"")</f>
        <v/>
      </c>
      <c r="V15" s="107" t="str">
        <f>IF(U15="","",VLOOKUP(U15,LISTAS!$F$5:$G$204,2,0))</f>
        <v/>
      </c>
      <c r="W15" s="108" t="str">
        <f t="shared" si="1"/>
        <v/>
      </c>
      <c r="X15" s="108" t="str">
        <f t="shared" si="2"/>
        <v/>
      </c>
    </row>
    <row r="16" spans="2:26" ht="18" customHeight="1">
      <c r="B16" s="109">
        <v>7</v>
      </c>
      <c r="C16" s="57"/>
      <c r="D16" s="151">
        <v>0</v>
      </c>
      <c r="E16" s="121">
        <f>IF(D16&lt;&gt;"",D16,"")</f>
        <v>0</v>
      </c>
      <c r="F16" s="100" t="str">
        <f>IF(D16&lt;&gt;"",IF(C16="","",C16),"")</f>
        <v/>
      </c>
      <c r="G16" s="101">
        <f>IF(E16&lt;&gt;"",IF(E18&lt;&gt;"",SMALL(E16:F18,1),""),"")</f>
        <v>0</v>
      </c>
      <c r="H16" s="112"/>
      <c r="I16" s="118"/>
      <c r="J16" s="112"/>
      <c r="K16" s="94"/>
      <c r="L16" s="112"/>
      <c r="M16" s="112"/>
      <c r="N16" s="112"/>
      <c r="O16" s="94"/>
      <c r="P16" s="117"/>
      <c r="S16" s="105" t="str">
        <f>IF(U16&lt;&gt;"",1+COUNTIF(S8:S15,"1")+COUNTIF(S8:S15,"2")+COUNTIF(S8:S15,"3")+COUNTIF(S8:S15,"4")+COUNTIF(S8:S15,"5")+COUNTIF(S8:S15,"6")+COUNTIF(S8:S15,"7")+COUNTIF(S8:S15,"8"),"")</f>
        <v/>
      </c>
      <c r="T16" s="106" t="str">
        <f t="shared" si="0"/>
        <v/>
      </c>
      <c r="U16" s="111" t="str">
        <f>IF(U8&lt;&gt;"",IF(C8=U8,G10,IF(C10=U8,G10,IF(C16=U8,G18,IF(C18=U8,G18,IF(C23=U8,G25,IF(C25=U8,G25,IF(C31=U8,G33,IF(C33=U8,G33,IF(C39=U8,G41,IF(C41=U8,G41,IF(C47=U8,G49,IF(C49=U8,G49,IF(C55=U8,G57,IF(C57=U8,G57,IF(C63=U8,G65,IF(C65=U8,G65)))))))))))))))),"")</f>
        <v/>
      </c>
      <c r="V16" s="107" t="str">
        <f>IF(U16="","",VLOOKUP(U16,LISTAS!$F$5:$G$204,2,0))</f>
        <v/>
      </c>
      <c r="W16" s="108" t="str">
        <f t="shared" si="1"/>
        <v/>
      </c>
      <c r="X16" s="108" t="str">
        <f t="shared" si="2"/>
        <v/>
      </c>
    </row>
    <row r="17" spans="2:24" ht="18" customHeight="1">
      <c r="B17" s="109"/>
      <c r="C17" s="69" t="str">
        <f>IF(C16="","",VLOOKUP(C16,LISTAS!$F$5:$G$204,2,0))</f>
        <v/>
      </c>
      <c r="D17" s="152"/>
      <c r="E17" s="122"/>
      <c r="F17" s="100"/>
      <c r="G17" s="101"/>
      <c r="H17" s="112"/>
      <c r="I17" s="118"/>
      <c r="J17" s="112"/>
      <c r="K17" s="94"/>
      <c r="L17" s="112"/>
      <c r="M17" s="112"/>
      <c r="N17" s="112"/>
      <c r="O17" s="94"/>
      <c r="P17" s="117"/>
      <c r="S17" s="105" t="str">
        <f>IF(U17&lt;&gt;"",1+COUNTIF(S8:S16,"1")+COUNTIF(S8:S16,"2")+COUNTIF(S8:S16,"3")+COUNTIF(S8:S16,"4")+COUNTIF(S8:S16,"5")+COUNTIF(S8:S16,"6")+COUNTIF(S8:S16,"7")+COUNTIF(S8:S16,"8")+COUNTIF(S8:S16,"9"),"")</f>
        <v/>
      </c>
      <c r="T17" s="106" t="str">
        <f t="shared" si="0"/>
        <v/>
      </c>
      <c r="U17" s="111" t="str">
        <f>IF(U9&lt;&gt;"",IF(C8=U9,G10,IF(C10=U9,G10,IF(C16=U9,G18,IF(C18=U9,G18,IF(C23=U9,G25,IF(C25=U9,G25,IF(C31=U9,G33,IF(C33=U9,G33,IF(C39=U9,G41,IF(C41=U9,G41,IF(C47=U9,G49,IF(C49=U9,G49,IF(C55=U9,G57,IF(C57=U9,G57,IF(C63=U9,G65,IF(C65=U9,G65)))))))))))))))),"")</f>
        <v/>
      </c>
      <c r="V17" s="107" t="str">
        <f>IF(U17="","",VLOOKUP(U17,LISTAS!$F$5:$G$204,2,0))</f>
        <v/>
      </c>
      <c r="W17" s="108" t="str">
        <f t="shared" si="1"/>
        <v/>
      </c>
      <c r="X17" s="108" t="str">
        <f t="shared" si="2"/>
        <v/>
      </c>
    </row>
    <row r="18" spans="2:24" ht="18" customHeight="1">
      <c r="B18" s="109">
        <v>9</v>
      </c>
      <c r="C18" s="57"/>
      <c r="D18" s="151">
        <v>0</v>
      </c>
      <c r="E18" s="122">
        <f>IF(D18&lt;&gt;"",D18,"")</f>
        <v>0</v>
      </c>
      <c r="F18" s="100" t="str">
        <f>IF(D18&lt;&gt;"",IF(C18="","",C18),"")</f>
        <v/>
      </c>
      <c r="G18" s="101" t="str">
        <f>VLOOKUP(G16,E16:F18,2,0)</f>
        <v/>
      </c>
      <c r="H18" s="112"/>
      <c r="I18" s="118"/>
      <c r="J18" s="112"/>
      <c r="K18" s="94"/>
      <c r="L18" s="112"/>
      <c r="M18" s="112"/>
      <c r="N18" s="112"/>
      <c r="O18" s="94"/>
      <c r="P18" s="117"/>
      <c r="S18" s="105" t="str">
        <f>IF(U18&lt;&gt;"",1+COUNTIF(S8:S17,"1")+COUNTIF(S8:S17,"2")+COUNTIF(S8:S17,"3")+COUNTIF(S8:S17,"4")+COUNTIF(S8:S17,"5")+COUNTIF(S8:S17,"6")+COUNTIF(S8:S17,"7")+COUNTIF(S8:S17,"8")+COUNTIF(S8:S17,"9")+COUNTIF(S8:S17,"10"),"")</f>
        <v/>
      </c>
      <c r="T18" s="106" t="str">
        <f t="shared" si="0"/>
        <v/>
      </c>
      <c r="U18" s="111" t="str">
        <f>IF(U10&lt;&gt;"",IF(C8=U10,G10,IF(C10=U10,G10,IF(C16=U10,G18,IF(C18=U10,G18,IF(C23=U10,G25,IF(C25=U10,G25,IF(C31=U10,G33,IF(C33=U10,G33,IF(C39=U10,G41,IF(C41=U10,G41,IF(C47=U10,G49,IF(C49=U10,G49,IF(C55=U10,G57,IF(C57=U10,G57,IF(C63=U10,G65,IF(C65=U10,G65)))))))))))))))),"")</f>
        <v/>
      </c>
      <c r="V18" s="107" t="str">
        <f>IF(U18="","",VLOOKUP(U18,LISTAS!$F$5:$G$204,2,0))</f>
        <v/>
      </c>
      <c r="W18" s="108" t="str">
        <f t="shared" si="1"/>
        <v/>
      </c>
      <c r="X18" s="108" t="str">
        <f t="shared" si="2"/>
        <v/>
      </c>
    </row>
    <row r="19" spans="2:24" ht="18" customHeight="1">
      <c r="B19" s="109"/>
      <c r="C19" s="69" t="str">
        <f>IF(C18="","",VLOOKUP(C18,LISTAS!$F$5:$G$204,2,0))</f>
        <v/>
      </c>
      <c r="D19" s="152"/>
      <c r="E19" s="100"/>
      <c r="F19" s="100"/>
      <c r="G19" s="101"/>
      <c r="H19" s="112"/>
      <c r="I19" s="118"/>
      <c r="J19" s="112"/>
      <c r="K19" s="94"/>
      <c r="L19" s="112"/>
      <c r="M19" s="112"/>
      <c r="N19" s="112"/>
      <c r="O19" s="94"/>
      <c r="P19" s="117"/>
      <c r="S19" s="105" t="str">
        <f>IF(U19&lt;&gt;"",1+COUNTIF(S8:S18,"1")+COUNTIF(S8:S18,"2")+COUNTIF(S8:S18,"3")+COUNTIF(S8:S18,"4")+COUNTIF(S8:S18,"5")+COUNTIF(S8:S18,"6")+COUNTIF(S8:S18,"7")+COUNTIF(S8:S18,"8")+COUNTIF(S8:S18,"9")+COUNTIF(S8:S18,"10")+COUNTIF(S8:S18,"11"),"")</f>
        <v/>
      </c>
      <c r="T19" s="106" t="str">
        <f t="shared" si="0"/>
        <v/>
      </c>
      <c r="U19" s="111" t="str">
        <f>IF(U11&lt;&gt;"",IF(C8=U11,G10,IF(C10=U11,G10,IF(C16=U11,G18,IF(C18=U11,G18,IF(C23=U11,G25,IF(C25=U11,G25,IF(C31=U11,G33,IF(C33=U11,G33,IF(C39=U11,G41,IF(C41=U11,G41,IF(C47=U11,G49,IF(C49=U11,G49,IF(C55=U11,G57,IF(C57=U11,G57,IF(C63=U11,G65,IF(C65=U11,G65)))))))))))))))),"")</f>
        <v/>
      </c>
      <c r="V19" s="107" t="str">
        <f>IF(U19="","",VLOOKUP(U19,LISTAS!$F$5:$G$204,2,0))</f>
        <v/>
      </c>
      <c r="W19" s="108" t="str">
        <f t="shared" si="1"/>
        <v/>
      </c>
      <c r="X19" s="108" t="str">
        <f t="shared" si="2"/>
        <v/>
      </c>
    </row>
    <row r="20" spans="2:24" ht="18" customHeight="1">
      <c r="B20" s="109"/>
      <c r="C20" s="94"/>
      <c r="D20" s="112"/>
      <c r="E20" s="112"/>
      <c r="F20" s="112"/>
      <c r="G20" s="94"/>
      <c r="H20" s="112"/>
      <c r="I20" s="118"/>
      <c r="J20" s="112"/>
      <c r="K20" s="57" t="str">
        <f>IF(H12&lt;&gt;"",IF(H14&lt;&gt;"",IF(H12=H14,"",IF(H12&gt;H14,G12,G14)),""),"")</f>
        <v>MARCELA, FERNANDA, ANA</v>
      </c>
      <c r="L20" s="151">
        <v>1</v>
      </c>
      <c r="M20" s="100">
        <f>IF(L20&lt;&gt;"",L20,"")</f>
        <v>1</v>
      </c>
      <c r="N20" s="100" t="str">
        <f>IF(L20&lt;&gt;"",IF(K20="","",K20),"")</f>
        <v>MARCELA, FERNANDA, ANA</v>
      </c>
      <c r="O20" s="101">
        <f>IF(M20&lt;&gt;"",IF(M22&lt;&gt;"",SMALL(M20:N22,1),""),"")</f>
        <v>0</v>
      </c>
      <c r="P20" s="123"/>
      <c r="S20" s="105" t="str">
        <f>IF(U20&lt;&gt;"",1+COUNTIF(S8:S19,"1")+COUNTIF(S8:S19,"2")+COUNTIF(S8:S19,"3")+COUNTIF(S8:S19,"4")+COUNTIF(S8:S19,"5")+COUNTIF(S8:S19,"6")+COUNTIF(S8:S19,"7")+COUNTIF(S8:S19,"8")+COUNTIF(S8:S19,"9")+COUNTIF(S8:S19,"10")+COUNTIF(S8:S19,"11")+COUNTIF(S8:S19,"12"),"")</f>
        <v/>
      </c>
      <c r="T20" s="106" t="str">
        <f t="shared" si="0"/>
        <v/>
      </c>
      <c r="U20" s="111" t="str">
        <f>IF(U12&lt;&gt;"",IF(C8=U12,G10,IF(C10=U12,G10,IF(C16=U12,G18,IF(C18=U12,G18,IF(C23=U12,G25,IF(C25=U12,G25,IF(C31=U12,G33,IF(C33=U12,G33,IF(C39=U12,G41,IF(C41=U12,G41,IF(C47=U12,G49,IF(C49=U12,G49,IF(C55=U12,G57,IF(C57=U12,G57,IF(C63=U12,G65,IF(C65=U12,G65)))))))))))))))),"")</f>
        <v/>
      </c>
      <c r="V20" s="107" t="str">
        <f>IF(U20="","",VLOOKUP(U20,LISTAS!$F$5:$G$204,2,0))</f>
        <v/>
      </c>
      <c r="W20" s="108" t="str">
        <f t="shared" si="1"/>
        <v/>
      </c>
      <c r="X20" s="108" t="str">
        <f t="shared" si="2"/>
        <v/>
      </c>
    </row>
    <row r="21" spans="2:24" ht="18" customHeight="1">
      <c r="B21" s="109"/>
      <c r="C21" s="94"/>
      <c r="D21" s="112"/>
      <c r="E21" s="112"/>
      <c r="F21" s="112"/>
      <c r="G21" s="94"/>
      <c r="H21" s="112"/>
      <c r="I21" s="118"/>
      <c r="J21" s="112"/>
      <c r="K21" s="69" t="str">
        <f>IF(K20="","",VLOOKUP(K20,LISTAS!$F$5:$G$204,2,0))</f>
        <v>LICEU JARDIM</v>
      </c>
      <c r="L21" s="152"/>
      <c r="M21" s="100"/>
      <c r="N21" s="100"/>
      <c r="O21" s="101"/>
      <c r="P21" s="123"/>
      <c r="S21" s="105" t="str">
        <f>IF(U21&lt;&gt;"",1+COUNTIF(S8:S20,"1")+COUNTIF(S8:S20,"2")+COUNTIF(S8:S20,"3")+COUNTIF(S8:S20,"4")+COUNTIF(S8:S20,"5")+COUNTIF(S8:S20,"6")+COUNTIF(S8:S20,"7")+COUNTIF(S8:S20,"8")+COUNTIF(S8:S20,"9")+COUNTIF(S8:S20,"10")+COUNTIF(S8:S20,"11")+COUNTIF(S8:S20,"12")+COUNTIF(S8:S20,"13"),"")</f>
        <v/>
      </c>
      <c r="T21" s="106" t="str">
        <f t="shared" si="0"/>
        <v/>
      </c>
      <c r="U21" s="111" t="str">
        <f>IF(U13&lt;&gt;"",IF(C8=U13,G10,IF(C10=U13,G10,IF(C16=U13,G18,IF(C18=U13,G18,IF(C23=U13,G25,IF(C25=U13,G25,IF(C31=U13,G33,IF(C33=U13,G33,IF(C39=U13,G41,IF(C41=U13,G41,IF(C47=U13,G49,IF(C49=U13,G49,IF(C55=U13,G57,IF(C57=U13,G57,IF(C63=U13,G65,IF(C65=U13,G65)))))))))))))))),"")</f>
        <v/>
      </c>
      <c r="V21" s="107" t="str">
        <f>IF(U21="","",VLOOKUP(U21,LISTAS!$F$5:$G$204,2,0))</f>
        <v/>
      </c>
      <c r="W21" s="108" t="str">
        <f t="shared" si="1"/>
        <v/>
      </c>
      <c r="X21" s="108" t="str">
        <f t="shared" si="2"/>
        <v/>
      </c>
    </row>
    <row r="22" spans="2:24" ht="18" customHeight="1">
      <c r="B22" s="109"/>
      <c r="C22" s="94"/>
      <c r="D22" s="112"/>
      <c r="E22" s="112"/>
      <c r="F22" s="112"/>
      <c r="G22" s="94"/>
      <c r="H22" s="112"/>
      <c r="I22" s="118"/>
      <c r="J22" s="119"/>
      <c r="K22" s="57" t="str">
        <f>IF(H27&lt;&gt;"",IF(H29&lt;&gt;"",IF(H27=H29,"",IF(H27&gt;H29,G27,G29)),""),"")</f>
        <v/>
      </c>
      <c r="L22" s="151">
        <v>0</v>
      </c>
      <c r="M22" s="110">
        <f>IF(L22&lt;&gt;"",L22,"")</f>
        <v>0</v>
      </c>
      <c r="N22" s="100" t="str">
        <f>IF(L22&lt;&gt;"",IF(K22="","",K22),"")</f>
        <v/>
      </c>
      <c r="O22" s="101" t="str">
        <f>VLOOKUP(O20,M20:N22,2,0)</f>
        <v/>
      </c>
      <c r="P22" s="123"/>
      <c r="S22" s="105" t="str">
        <f>IF(U22&lt;&gt;"",1+COUNTIF(S8:S21,"1")+COUNTIF(S8:S21,"2")+COUNTIF(S8:S21,"3")+COUNTIF(S8:S21,"4")+COUNTIF(S8:S21,"5")+COUNTIF(S8:S21,"6")+COUNTIF(S8:S21,"7")+COUNTIF(S8:S21,"8")+COUNTIF(S8:S21,"9")+COUNTIF(S8:S21,"10")+COUNTIF(S8:S21,"11")+COUNTIF(S8:S21,"12")+COUNTIF(S8:S21,"13")+COUNTIF(S8:S21,"14"),"")</f>
        <v/>
      </c>
      <c r="T22" s="106" t="str">
        <f t="shared" si="0"/>
        <v/>
      </c>
      <c r="U22" s="111" t="str">
        <f>IF(U14&lt;&gt;"",IF(C8=U14,G10,IF(C10=U14,G10,IF(C16=U14,G18,IF(C18=U14,G18,IF(C23=U14,G25,IF(C25=U14,G25,IF(C31=U14,G33,IF(C33=U14,G33,IF(C39=U14,G41,IF(C41=U14,G41,IF(C47=U14,G49,IF(C49=U14,G49,IF(C55=U14,G57,IF(C57=U14,G57,IF(C63=U14,G65,IF(C65=U14,G65)))))))))))))))),"")</f>
        <v/>
      </c>
      <c r="V22" s="107" t="str">
        <f>IF(U22="","",VLOOKUP(U22,LISTAS!$F$5:$G$204,2,0))</f>
        <v/>
      </c>
      <c r="W22" s="108" t="str">
        <f t="shared" si="1"/>
        <v/>
      </c>
      <c r="X22" s="108" t="str">
        <f t="shared" si="2"/>
        <v/>
      </c>
    </row>
    <row r="23" spans="2:24" ht="18" customHeight="1">
      <c r="B23" s="109">
        <v>6</v>
      </c>
      <c r="C23" s="57"/>
      <c r="D23" s="151">
        <v>0</v>
      </c>
      <c r="E23" s="100">
        <f>IF(D23&lt;&gt;"",D23,"")</f>
        <v>0</v>
      </c>
      <c r="F23" s="100" t="str">
        <f>IF(D23&lt;&gt;"",IF(C23="","",C23),"")</f>
        <v/>
      </c>
      <c r="G23" s="101">
        <f>IF(E23&lt;&gt;"",IF(E25&lt;&gt;"",SMALL(E23:F25,1),""),"")</f>
        <v>0</v>
      </c>
      <c r="H23" s="112"/>
      <c r="I23" s="118"/>
      <c r="J23" s="112"/>
      <c r="K23" s="69" t="str">
        <f>IF(K22="","",VLOOKUP(K22,LISTAS!$F$5:$G$204,2,0))</f>
        <v/>
      </c>
      <c r="L23" s="152"/>
      <c r="M23" s="120"/>
      <c r="N23" s="100"/>
      <c r="O23" s="101"/>
      <c r="P23" s="123"/>
      <c r="S23" s="105" t="str">
        <f>IF(U23&lt;&gt;"",1+COUNTIF(S8:S22,"1")+COUNTIF(S8:S22,"2")+COUNTIF(S8:S22,"3")+COUNTIF(S8:S22,"4")+COUNTIF(S8:S22,"5")+COUNTIF(S8:S22,"6")+COUNTIF(S8:S22,"7")+COUNTIF(S8:S22,"8")+COUNTIF(S8:S22,"9")+COUNTIF(S8:S22,"10")+COUNTIF(S8:S22,"11")+COUNTIF(S8:S22,"12")+COUNTIF(S8:S22,"13")+COUNTIF(S8:S22,"14")+COUNTIF(S8:S22,"15"),"")</f>
        <v/>
      </c>
      <c r="T23" s="106" t="str">
        <f t="shared" si="0"/>
        <v/>
      </c>
      <c r="U23" s="111" t="str">
        <f>IF(U15&lt;&gt;"",IF(C8=U15,G10,IF(C10=U15,G10,IF(C16=U15,G18,IF(C18=U15,G18,IF(C23=U15,G25,IF(C25=U15,G25,IF(C31=U15,G33,IF(C33=U15,G33,IF(C39=U15,G41,IF(C41=U15,G41,IF(C47=U15,G49,IF(C49=U15,G49,IF(C55=U15,G57,IF(C57=U15,G57,IF(C63=U15,G65,IF(C65=U15,G65)))))))))))))))),"")</f>
        <v/>
      </c>
      <c r="V23" s="107" t="str">
        <f>IF(U23="","",VLOOKUP(U23,LISTAS!$F$5:$G$204,2,0))</f>
        <v/>
      </c>
      <c r="W23" s="108" t="str">
        <f t="shared" si="1"/>
        <v/>
      </c>
      <c r="X23" s="108" t="str">
        <f t="shared" si="2"/>
        <v/>
      </c>
    </row>
    <row r="24" spans="2:24" ht="18" customHeight="1">
      <c r="B24" s="109"/>
      <c r="C24" s="69" t="str">
        <f>IF(C23="","",VLOOKUP(C23,LISTAS!$F$5:$G$204,2,0))</f>
        <v/>
      </c>
      <c r="D24" s="152"/>
      <c r="E24" s="100"/>
      <c r="F24" s="100"/>
      <c r="G24" s="101"/>
      <c r="H24" s="112"/>
      <c r="I24" s="118"/>
      <c r="J24" s="112"/>
      <c r="K24" s="94"/>
      <c r="L24" s="112"/>
      <c r="M24" s="120"/>
      <c r="N24" s="100"/>
      <c r="O24" s="101"/>
      <c r="P24" s="123"/>
      <c r="S24" s="105"/>
      <c r="T24" s="106"/>
      <c r="U24" s="111"/>
      <c r="V24" s="107"/>
      <c r="W24" s="108"/>
      <c r="X24" s="108"/>
    </row>
    <row r="25" spans="2:24" ht="18" customHeight="1">
      <c r="B25" s="109">
        <v>11</v>
      </c>
      <c r="C25" s="57"/>
      <c r="D25" s="151">
        <v>0</v>
      </c>
      <c r="E25" s="110">
        <f>IF(D25&lt;&gt;"",D25,"")</f>
        <v>0</v>
      </c>
      <c r="F25" s="100" t="str">
        <f>IF(D25&lt;&gt;"",IF(C25="","",C25),"")</f>
        <v/>
      </c>
      <c r="G25" s="101" t="str">
        <f>VLOOKUP(G23,E23:F25,2,0)</f>
        <v/>
      </c>
      <c r="H25" s="112"/>
      <c r="I25" s="118"/>
      <c r="J25" s="112"/>
      <c r="K25" s="94"/>
      <c r="L25" s="112"/>
      <c r="M25" s="118"/>
      <c r="N25" s="112"/>
      <c r="O25" s="94"/>
      <c r="P25" s="117"/>
      <c r="S25" s="105"/>
      <c r="T25" s="106"/>
      <c r="U25" s="111"/>
      <c r="V25" s="107"/>
      <c r="W25" s="108"/>
      <c r="X25" s="108"/>
    </row>
    <row r="26" spans="2:24" ht="18" customHeight="1">
      <c r="B26" s="109"/>
      <c r="C26" s="69" t="str">
        <f>IF(C25="","",VLOOKUP(C25,LISTAS!$F$5:$G$204,2,0))</f>
        <v/>
      </c>
      <c r="D26" s="152"/>
      <c r="E26" s="112"/>
      <c r="F26" s="113"/>
      <c r="G26" s="94"/>
      <c r="H26" s="112"/>
      <c r="I26" s="118"/>
      <c r="J26" s="112"/>
      <c r="K26" s="94"/>
      <c r="L26" s="112"/>
      <c r="M26" s="118"/>
      <c r="N26" s="112"/>
      <c r="O26" s="94"/>
      <c r="P26" s="117"/>
      <c r="S26" s="105"/>
      <c r="T26" s="106"/>
      <c r="U26" s="111"/>
      <c r="V26" s="107"/>
      <c r="W26" s="108"/>
      <c r="X26" s="108"/>
    </row>
    <row r="27" spans="2:24" ht="18" customHeight="1">
      <c r="B27" s="109"/>
      <c r="C27" s="94"/>
      <c r="D27" s="112"/>
      <c r="E27" s="112"/>
      <c r="F27" s="116"/>
      <c r="G27" s="57" t="str">
        <f>IF(D23&lt;&gt;"",IF(D25&lt;&gt;"",IF(D23=D25,"",IF(D23&gt;D25,C23,C25)),""),"")</f>
        <v/>
      </c>
      <c r="H27" s="151">
        <v>0</v>
      </c>
      <c r="I27" s="121">
        <f>IF(H27&lt;&gt;"",H27,"")</f>
        <v>0</v>
      </c>
      <c r="J27" s="100" t="str">
        <f>IF(H27&lt;&gt;"",IF(G27="","",G27),"")</f>
        <v/>
      </c>
      <c r="K27" s="101">
        <f>IF(I27&lt;&gt;"",IF(I29&lt;&gt;"",SMALL(I27:J29,1),""),"")</f>
        <v>0</v>
      </c>
      <c r="L27" s="112"/>
      <c r="M27" s="118"/>
      <c r="N27" s="112"/>
      <c r="O27" s="94"/>
      <c r="P27" s="117"/>
      <c r="S27" s="105"/>
      <c r="T27" s="106"/>
      <c r="U27" s="111"/>
      <c r="V27" s="107"/>
      <c r="W27" s="108"/>
      <c r="X27" s="108"/>
    </row>
    <row r="28" spans="2:24" ht="18" customHeight="1">
      <c r="B28" s="109"/>
      <c r="C28" s="94"/>
      <c r="D28" s="112"/>
      <c r="E28" s="112"/>
      <c r="F28" s="116"/>
      <c r="G28" s="69" t="str">
        <f>IF(G27="","",VLOOKUP(G27,LISTAS!$F$5:$G$204,2,0))</f>
        <v/>
      </c>
      <c r="H28" s="152"/>
      <c r="I28" s="122"/>
      <c r="J28" s="100"/>
      <c r="K28" s="101"/>
      <c r="L28" s="112"/>
      <c r="M28" s="118"/>
      <c r="N28" s="112"/>
      <c r="O28" s="94"/>
      <c r="P28" s="117"/>
      <c r="S28" s="105"/>
      <c r="T28" s="106"/>
      <c r="U28" s="111"/>
      <c r="V28" s="107"/>
      <c r="W28" s="108"/>
      <c r="X28" s="108"/>
    </row>
    <row r="29" spans="2:24" ht="18" customHeight="1">
      <c r="B29" s="109"/>
      <c r="C29" s="94"/>
      <c r="D29" s="112"/>
      <c r="E29" s="118"/>
      <c r="F29" s="119"/>
      <c r="G29" s="57" t="str">
        <f>IF(D31&lt;&gt;"",IF(D33&lt;&gt;"",IF(D31=D33,"",IF(D31&gt;D33,C31,C33)),""),"")</f>
        <v/>
      </c>
      <c r="H29" s="151">
        <v>0</v>
      </c>
      <c r="I29" s="122">
        <f>IF(H29&lt;&gt;"",H29,"")</f>
        <v>0</v>
      </c>
      <c r="J29" s="100" t="str">
        <f>IF(H29&lt;&gt;"",IF(G29="","",G29),"")</f>
        <v/>
      </c>
      <c r="K29" s="101" t="str">
        <f>VLOOKUP(K27,I27:J29,2,0)</f>
        <v/>
      </c>
      <c r="L29" s="112"/>
      <c r="M29" s="118"/>
      <c r="N29" s="112"/>
      <c r="O29" s="94"/>
      <c r="P29" s="117"/>
      <c r="S29" s="105"/>
      <c r="T29" s="106"/>
      <c r="U29" s="111"/>
      <c r="V29" s="107"/>
      <c r="W29" s="108"/>
      <c r="X29" s="108"/>
    </row>
    <row r="30" spans="2:24" ht="18" customHeight="1">
      <c r="B30" s="109"/>
      <c r="C30" s="94"/>
      <c r="D30" s="112"/>
      <c r="E30" s="118"/>
      <c r="F30" s="112"/>
      <c r="G30" s="69" t="str">
        <f>IF(G29="","",VLOOKUP(G29,LISTAS!$F$5:$G$204,2,0))</f>
        <v/>
      </c>
      <c r="H30" s="152"/>
      <c r="I30" s="100"/>
      <c r="J30" s="100"/>
      <c r="K30" s="101"/>
      <c r="L30" s="112"/>
      <c r="M30" s="118"/>
      <c r="N30" s="112"/>
      <c r="O30" s="94"/>
      <c r="P30" s="117"/>
      <c r="S30" s="105"/>
      <c r="T30" s="106"/>
      <c r="U30" s="111"/>
      <c r="V30" s="107"/>
      <c r="W30" s="108"/>
      <c r="X30" s="108"/>
    </row>
    <row r="31" spans="2:24" ht="18" customHeight="1">
      <c r="B31" s="109">
        <v>4</v>
      </c>
      <c r="C31" s="57"/>
      <c r="D31" s="151">
        <v>0</v>
      </c>
      <c r="E31" s="121">
        <f>IF(D31&lt;&gt;"",D31,"")</f>
        <v>0</v>
      </c>
      <c r="F31" s="100" t="str">
        <f>IF(D31&lt;&gt;"",IF(C31="","",C31),"")</f>
        <v/>
      </c>
      <c r="G31" s="101">
        <f>IF(E31&lt;&gt;"",IF(E33&lt;&gt;"",SMALL(E31:F33,1),""),"")</f>
        <v>0</v>
      </c>
      <c r="H31" s="112"/>
      <c r="I31" s="100"/>
      <c r="J31" s="100"/>
      <c r="K31" s="101"/>
      <c r="L31" s="112"/>
      <c r="M31" s="118"/>
      <c r="N31" s="112"/>
      <c r="O31" s="94"/>
      <c r="P31" s="117"/>
      <c r="R31" s="40"/>
      <c r="S31" s="105"/>
      <c r="T31" s="106"/>
      <c r="U31" s="111"/>
      <c r="V31" s="107"/>
      <c r="W31" s="108"/>
      <c r="X31" s="108"/>
    </row>
    <row r="32" spans="2:24" ht="18" customHeight="1">
      <c r="B32" s="109"/>
      <c r="C32" s="69" t="str">
        <f>IF(C31="","",VLOOKUP(C31,LISTAS!$F$5:$G$204,2,0))</f>
        <v/>
      </c>
      <c r="D32" s="152"/>
      <c r="E32" s="122"/>
      <c r="F32" s="100"/>
      <c r="G32" s="101"/>
      <c r="H32" s="112"/>
      <c r="I32" s="112"/>
      <c r="J32" s="112"/>
      <c r="K32" s="94"/>
      <c r="L32" s="112"/>
      <c r="M32" s="118"/>
      <c r="N32" s="112"/>
      <c r="O32" s="94"/>
      <c r="P32" s="117"/>
      <c r="R32" s="40"/>
      <c r="S32" s="105"/>
      <c r="T32" s="106"/>
      <c r="U32" s="111"/>
      <c r="V32" s="107"/>
      <c r="W32" s="108"/>
      <c r="X32" s="108"/>
    </row>
    <row r="33" spans="2:24" ht="18" customHeight="1">
      <c r="B33" s="109">
        <v>13</v>
      </c>
      <c r="C33" s="57"/>
      <c r="D33" s="151">
        <v>0</v>
      </c>
      <c r="E33" s="122">
        <f>IF(D33&lt;&gt;"",D33,"")</f>
        <v>0</v>
      </c>
      <c r="F33" s="100" t="str">
        <f>IF(D33&lt;&gt;"",IF(C33="","",C33),"")</f>
        <v/>
      </c>
      <c r="G33" s="101" t="str">
        <f>VLOOKUP(G31,E31:F33,2,0)</f>
        <v/>
      </c>
      <c r="H33" s="112"/>
      <c r="I33" s="112"/>
      <c r="J33" s="112"/>
      <c r="K33" s="94"/>
      <c r="L33" s="112"/>
      <c r="M33" s="118"/>
      <c r="N33" s="112"/>
      <c r="O33" s="94"/>
      <c r="P33" s="117"/>
      <c r="R33" s="40"/>
      <c r="S33" s="105"/>
      <c r="T33" s="106"/>
      <c r="U33" s="111"/>
      <c r="V33" s="107"/>
      <c r="W33" s="108"/>
      <c r="X33" s="108"/>
    </row>
    <row r="34" spans="2:24" ht="18" customHeight="1">
      <c r="B34" s="109"/>
      <c r="C34" s="69" t="str">
        <f>IF(C33="","",VLOOKUP(C33,LISTAS!$F$5:$G$204,2,0))</f>
        <v/>
      </c>
      <c r="D34" s="152"/>
      <c r="E34" s="100"/>
      <c r="F34" s="100"/>
      <c r="G34" s="101"/>
      <c r="H34" s="112"/>
      <c r="I34" s="112"/>
      <c r="J34" s="112"/>
      <c r="K34" s="94"/>
      <c r="L34" s="112"/>
      <c r="M34" s="118"/>
      <c r="N34" s="112"/>
      <c r="O34" s="94"/>
      <c r="P34" s="112"/>
      <c r="R34" s="40"/>
      <c r="S34" s="105"/>
      <c r="T34" s="106"/>
      <c r="U34" s="111"/>
      <c r="V34" s="107"/>
      <c r="W34" s="108"/>
      <c r="X34" s="108"/>
    </row>
    <row r="35" spans="2:24" ht="18" customHeight="1">
      <c r="B35" s="109"/>
      <c r="C35" s="94"/>
      <c r="D35" s="112"/>
      <c r="E35" s="100"/>
      <c r="F35" s="100"/>
      <c r="G35" s="101"/>
      <c r="H35" s="112"/>
      <c r="I35" s="112"/>
      <c r="J35" s="112"/>
      <c r="K35" s="94"/>
      <c r="L35" s="112"/>
      <c r="M35" s="118"/>
      <c r="N35" s="112"/>
      <c r="O35" s="57" t="str">
        <f>IF(L20&lt;&gt;"",IF(L22&lt;&gt;"",IF(L20=L22,"",IF(L20&gt;L22,K20,K22)),""),"")</f>
        <v>MARCELA, FERNANDA, ANA</v>
      </c>
      <c r="P35" s="151">
        <v>1</v>
      </c>
      <c r="Q35" s="43"/>
      <c r="S35" s="105"/>
      <c r="T35" s="106"/>
      <c r="U35" s="107"/>
      <c r="V35" s="107" t="str">
        <f>IF(U35="","",VLOOKUP(U35,LISTAS!$F$5:$G$204,2,0))</f>
        <v/>
      </c>
      <c r="W35" s="108" t="str">
        <f t="shared" ref="W35:W37" si="3">IF(S35="","",IF(S35=1,400,IF(S35=2,340,IF(S35=3,300,IF(S35=4,280,IF(S35=5,270,IF(S35=6,260,IF(S35=7,250,IF(S35=8,240,IF(S35=9,200,IF(S35=10,200,IF(S35=11,200,IF(S35=12,200,IF(S35=13,200,IF(S35=14,200,IF(S35=15,200,IF(S35=16,200,IF(S35&gt;16,"",""))))))))))))))))))</f>
        <v/>
      </c>
      <c r="X35" s="108" t="str">
        <f t="shared" ref="X35:X37" si="4">IF(S35="","",IF($V$5="NÃO","",IF(S35=1,400,IF(S35=2,340,IF(S35=3,300,IF(S35=4,280,IF(S35=5,270,IF(S35=6,260,IF(S35=7,250,IF(S35=8,240,IF(S35=9,200,IF(S35=10,200,IF(S35=11,200,IF(S35=12,200,IF(S35=13,200,IF(S35=14,200,IF(S35=15,200,IF(S35=16,200,IF(S35&gt;16,"","")))))))))))))))))))</f>
        <v/>
      </c>
    </row>
    <row r="36" spans="2:24" ht="18" customHeight="1">
      <c r="B36" s="109"/>
      <c r="C36" s="94"/>
      <c r="D36" s="112"/>
      <c r="E36" s="100"/>
      <c r="F36" s="100"/>
      <c r="G36" s="101"/>
      <c r="H36" s="112"/>
      <c r="I36" s="112"/>
      <c r="J36" s="112"/>
      <c r="K36" s="94"/>
      <c r="L36" s="112"/>
      <c r="M36" s="118"/>
      <c r="N36" s="112"/>
      <c r="O36" s="69" t="str">
        <f>IF(O35="","",VLOOKUP(O35,LISTAS!$F$5:$G$204,2,0))</f>
        <v>LICEU JARDIM</v>
      </c>
      <c r="P36" s="152"/>
      <c r="Q36" s="43"/>
      <c r="S36" s="105"/>
      <c r="T36" s="106"/>
      <c r="U36" s="107"/>
      <c r="V36" s="107"/>
      <c r="W36" s="108"/>
      <c r="X36" s="108"/>
    </row>
    <row r="37" spans="2:24" ht="18" customHeight="1">
      <c r="B37" s="109"/>
      <c r="C37" s="94"/>
      <c r="D37" s="112"/>
      <c r="E37" s="100"/>
      <c r="F37" s="100"/>
      <c r="G37" s="101"/>
      <c r="H37" s="112"/>
      <c r="I37" s="112"/>
      <c r="J37" s="112"/>
      <c r="K37" s="94"/>
      <c r="L37" s="112"/>
      <c r="M37" s="118"/>
      <c r="N37" s="119"/>
      <c r="O37" s="57" t="str">
        <f>IF(L51&lt;&gt;"",IF(L53&lt;&gt;"",IF(L51=L53,"",IF(L51&gt;L53,K51,K53)),""),"")</f>
        <v/>
      </c>
      <c r="P37" s="151">
        <v>0</v>
      </c>
      <c r="Q37" s="43"/>
      <c r="S37" s="105"/>
      <c r="T37" s="106"/>
      <c r="U37" s="107"/>
      <c r="V37" s="107" t="str">
        <f>IF(U37="","",VLOOKUP(U37,LISTAS!$F$5:$G$204,2,0))</f>
        <v/>
      </c>
      <c r="W37" s="108" t="str">
        <f t="shared" si="3"/>
        <v/>
      </c>
      <c r="X37" s="108" t="str">
        <f t="shared" si="4"/>
        <v/>
      </c>
    </row>
    <row r="38" spans="2:24" ht="18" customHeight="1">
      <c r="B38" s="109"/>
      <c r="C38" s="94"/>
      <c r="D38" s="112"/>
      <c r="E38" s="100"/>
      <c r="F38" s="100"/>
      <c r="G38" s="101"/>
      <c r="H38" s="112"/>
      <c r="I38" s="112"/>
      <c r="J38" s="112"/>
      <c r="K38" s="94"/>
      <c r="L38" s="112"/>
      <c r="M38" s="118"/>
      <c r="N38" s="112"/>
      <c r="O38" s="69" t="str">
        <f>IF(O37="","",VLOOKUP(O37,LISTAS!$F$5:$G$204,2,0))</f>
        <v/>
      </c>
      <c r="P38" s="152"/>
      <c r="Q38" s="43"/>
      <c r="S38" s="105"/>
      <c r="T38" s="106"/>
      <c r="U38" s="107"/>
      <c r="V38" s="107"/>
      <c r="W38" s="108"/>
      <c r="X38" s="108"/>
    </row>
    <row r="39" spans="2:24" ht="18" customHeight="1">
      <c r="B39" s="109">
        <v>3</v>
      </c>
      <c r="C39" s="57"/>
      <c r="D39" s="151">
        <v>0</v>
      </c>
      <c r="E39" s="100">
        <f>IF(D39&lt;&gt;"",D39,"")</f>
        <v>0</v>
      </c>
      <c r="F39" s="100" t="str">
        <f>IF(D39&lt;&gt;"",IF(C39="","",C39),"")</f>
        <v/>
      </c>
      <c r="G39" s="101">
        <f>IF(E39&lt;&gt;"",IF(E41&lt;&gt;"",SMALL(E39:F41,1),""),"")</f>
        <v>0</v>
      </c>
      <c r="H39" s="100"/>
      <c r="I39" s="100"/>
      <c r="J39" s="100"/>
      <c r="K39" s="101"/>
      <c r="L39" s="112"/>
      <c r="M39" s="118"/>
      <c r="N39" s="112"/>
      <c r="O39" s="94"/>
      <c r="P39" s="117"/>
      <c r="Q39" s="43"/>
      <c r="S39" s="105"/>
      <c r="T39" s="106"/>
      <c r="U39" s="107"/>
      <c r="V39" s="107" t="str">
        <f>IF(U39="","",VLOOKUP(U39,LISTAS!$F$5:$G$204,2,0))</f>
        <v/>
      </c>
      <c r="W39" s="108" t="str">
        <f t="shared" si="1"/>
        <v/>
      </c>
      <c r="X39" s="108" t="str">
        <f t="shared" ref="X39:X67" si="5">IF(S39="","",IF($V$5="NÃO","",IF(S39=1,400,IF(S39=2,340,IF(S39=3,300,IF(S39=4,280,IF(S39=5,270,IF(S39=6,260,IF(S39=7,250,IF(S39=8,240,IF(S39=9,200,IF(S39=10,200,IF(S39=11,200,IF(S39=12,200,IF(S39=13,200,IF(S39=14,200,IF(S39=15,200,IF(S39=16,200,IF(S39&gt;16,"","")))))))))))))))))))</f>
        <v/>
      </c>
    </row>
    <row r="40" spans="2:24" ht="18" customHeight="1">
      <c r="B40" s="109"/>
      <c r="C40" s="69" t="str">
        <f>IF(C39="","",VLOOKUP(C39,LISTAS!$F$5:$G$204,2,0))</f>
        <v/>
      </c>
      <c r="D40" s="152"/>
      <c r="E40" s="100"/>
      <c r="F40" s="100"/>
      <c r="G40" s="101"/>
      <c r="H40" s="100"/>
      <c r="I40" s="100"/>
      <c r="J40" s="100"/>
      <c r="K40" s="101"/>
      <c r="L40" s="112"/>
      <c r="M40" s="118"/>
      <c r="N40" s="112"/>
      <c r="O40" s="94"/>
      <c r="P40" s="117"/>
      <c r="Q40" s="43"/>
      <c r="S40" s="105"/>
      <c r="T40" s="106"/>
      <c r="U40" s="107"/>
      <c r="V40" s="107"/>
      <c r="W40" s="108"/>
      <c r="X40" s="108"/>
    </row>
    <row r="41" spans="2:24" ht="18" customHeight="1">
      <c r="B41" s="109">
        <v>14</v>
      </c>
      <c r="C41" s="57"/>
      <c r="D41" s="151">
        <v>0</v>
      </c>
      <c r="E41" s="110">
        <f>IF(D41&lt;&gt;"",D41,"")</f>
        <v>0</v>
      </c>
      <c r="F41" s="100" t="str">
        <f>IF(D41&lt;&gt;"",IF(C41="","",C41),"")</f>
        <v/>
      </c>
      <c r="G41" s="101" t="str">
        <f>VLOOKUP(G39,E39:F41,2,0)</f>
        <v/>
      </c>
      <c r="H41" s="100"/>
      <c r="I41" s="100"/>
      <c r="J41" s="100"/>
      <c r="K41" s="101"/>
      <c r="L41" s="112"/>
      <c r="M41" s="118"/>
      <c r="N41" s="112"/>
      <c r="O41" s="94"/>
      <c r="P41" s="117"/>
      <c r="Q41" s="43"/>
      <c r="S41" s="105"/>
      <c r="T41" s="106"/>
      <c r="U41" s="107"/>
      <c r="V41" s="107" t="str">
        <f>IF(U41="","",VLOOKUP(U41,LISTAS!$F$5:$G$204,2,0))</f>
        <v/>
      </c>
      <c r="W41" s="108" t="str">
        <f t="shared" si="1"/>
        <v/>
      </c>
      <c r="X41" s="108" t="str">
        <f t="shared" si="5"/>
        <v/>
      </c>
    </row>
    <row r="42" spans="2:24" ht="18" customHeight="1">
      <c r="B42" s="109"/>
      <c r="C42" s="69" t="str">
        <f>IF(C41="","",VLOOKUP(C41,LISTAS!$F$5:$G$204,2,0))</f>
        <v/>
      </c>
      <c r="D42" s="152"/>
      <c r="E42" s="100"/>
      <c r="F42" s="124"/>
      <c r="G42" s="101"/>
      <c r="H42" s="100"/>
      <c r="I42" s="100"/>
      <c r="J42" s="100"/>
      <c r="K42" s="101"/>
      <c r="L42" s="112"/>
      <c r="M42" s="118"/>
      <c r="N42" s="112"/>
      <c r="O42" s="94"/>
      <c r="P42" s="117"/>
      <c r="Q42" s="43"/>
      <c r="S42" s="105"/>
      <c r="T42" s="106"/>
      <c r="U42" s="107"/>
      <c r="V42" s="107"/>
      <c r="W42" s="108"/>
      <c r="X42" s="108"/>
    </row>
    <row r="43" spans="2:24" ht="18" customHeight="1">
      <c r="B43" s="109"/>
      <c r="C43" s="94"/>
      <c r="D43" s="112"/>
      <c r="E43" s="112"/>
      <c r="F43" s="116"/>
      <c r="G43" s="57" t="str">
        <f>IF(D39&lt;&gt;"",IF(D41&lt;&gt;"",IF(D39=D41,"",IF(D39&gt;D41,C39,C41)),""),"")</f>
        <v/>
      </c>
      <c r="H43" s="151">
        <v>0</v>
      </c>
      <c r="I43" s="100">
        <f>IF(H43&lt;&gt;"",H43,"")</f>
        <v>0</v>
      </c>
      <c r="J43" s="100" t="str">
        <f>IF(H43&lt;&gt;"",IF(G43="","",G43),"")</f>
        <v/>
      </c>
      <c r="K43" s="101">
        <f>IF(I43&lt;&gt;"",IF(I45&lt;&gt;"",SMALL(I43:J45,1),""),"")</f>
        <v>0</v>
      </c>
      <c r="L43" s="100"/>
      <c r="M43" s="118"/>
      <c r="N43" s="112"/>
      <c r="O43" s="94"/>
      <c r="P43" s="117"/>
      <c r="R43" s="40"/>
      <c r="S43" s="105"/>
      <c r="T43" s="106"/>
      <c r="U43" s="107"/>
      <c r="V43" s="107" t="str">
        <f>IF(U43="","",VLOOKUP(U43,LISTAS!$F$5:$G$204,2,0))</f>
        <v/>
      </c>
      <c r="W43" s="108" t="str">
        <f t="shared" si="1"/>
        <v/>
      </c>
      <c r="X43" s="108" t="str">
        <f t="shared" si="5"/>
        <v/>
      </c>
    </row>
    <row r="44" spans="2:24" ht="18" customHeight="1">
      <c r="B44" s="109"/>
      <c r="C44" s="94"/>
      <c r="D44" s="112"/>
      <c r="E44" s="112"/>
      <c r="F44" s="116"/>
      <c r="G44" s="69" t="str">
        <f>IF(G43="","",VLOOKUP(G43,LISTAS!$F$5:$G$204,2,0))</f>
        <v/>
      </c>
      <c r="H44" s="152"/>
      <c r="I44" s="100"/>
      <c r="J44" s="100"/>
      <c r="K44" s="101"/>
      <c r="L44" s="100"/>
      <c r="M44" s="118"/>
      <c r="N44" s="112"/>
      <c r="O44" s="94"/>
      <c r="P44" s="117"/>
      <c r="R44" s="40"/>
      <c r="S44" s="105"/>
      <c r="T44" s="106"/>
      <c r="U44" s="107"/>
      <c r="V44" s="107"/>
      <c r="W44" s="108"/>
      <c r="X44" s="108"/>
    </row>
    <row r="45" spans="2:24" ht="18" customHeight="1">
      <c r="B45" s="109"/>
      <c r="C45" s="94"/>
      <c r="D45" s="112"/>
      <c r="E45" s="118"/>
      <c r="F45" s="119"/>
      <c r="G45" s="57" t="str">
        <f>IF(D47&lt;&gt;"",IF(D49&lt;&gt;"",IF(D47=D49,"",IF(D47&gt;D49,C47,C49)),""),"")</f>
        <v/>
      </c>
      <c r="H45" s="151">
        <v>0</v>
      </c>
      <c r="I45" s="110">
        <f>IF(H45&lt;&gt;"",H45,"")</f>
        <v>0</v>
      </c>
      <c r="J45" s="100" t="str">
        <f>IF(H45&lt;&gt;"",IF(G45="","",G45),"")</f>
        <v/>
      </c>
      <c r="K45" s="101" t="str">
        <f>VLOOKUP(K43,I43:J45,2,0)</f>
        <v/>
      </c>
      <c r="L45" s="100"/>
      <c r="M45" s="118"/>
      <c r="N45" s="112"/>
      <c r="O45" s="94"/>
      <c r="P45" s="117"/>
      <c r="S45" s="105"/>
      <c r="T45" s="106"/>
      <c r="U45" s="107"/>
      <c r="V45" s="107" t="str">
        <f>IF(U45="","",VLOOKUP(U45,LISTAS!$F$5:$G$204,2,0))</f>
        <v/>
      </c>
      <c r="W45" s="108" t="str">
        <f t="shared" si="1"/>
        <v/>
      </c>
      <c r="X45" s="108" t="str">
        <f t="shared" si="5"/>
        <v/>
      </c>
    </row>
    <row r="46" spans="2:24" ht="18" customHeight="1">
      <c r="B46" s="109"/>
      <c r="C46" s="94"/>
      <c r="D46" s="112"/>
      <c r="E46" s="118"/>
      <c r="F46" s="112"/>
      <c r="G46" s="69" t="str">
        <f>IF(G45="","",VLOOKUP(G45,LISTAS!$F$5:$G$204,2,0))</f>
        <v/>
      </c>
      <c r="H46" s="152"/>
      <c r="I46" s="120"/>
      <c r="J46" s="100"/>
      <c r="K46" s="101"/>
      <c r="L46" s="100"/>
      <c r="M46" s="118"/>
      <c r="N46" s="112"/>
      <c r="O46" s="94"/>
      <c r="P46" s="117"/>
      <c r="S46" s="105"/>
      <c r="T46" s="106"/>
      <c r="U46" s="107"/>
      <c r="V46" s="107"/>
      <c r="W46" s="108"/>
      <c r="X46" s="108"/>
    </row>
    <row r="47" spans="2:24" ht="18" customHeight="1">
      <c r="B47" s="109">
        <v>5</v>
      </c>
      <c r="C47" s="57"/>
      <c r="D47" s="151">
        <v>0</v>
      </c>
      <c r="E47" s="121">
        <f>IF(D47&lt;&gt;"",D47,"")</f>
        <v>0</v>
      </c>
      <c r="F47" s="100" t="str">
        <f>IF(D47&lt;&gt;"",IF(C47="","",C47),"")</f>
        <v/>
      </c>
      <c r="G47" s="101">
        <f>IF(E47&lt;&gt;"",IF(E49&lt;&gt;"",SMALL(E47:F49,1),""),"")</f>
        <v>0</v>
      </c>
      <c r="H47" s="112"/>
      <c r="I47" s="118"/>
      <c r="J47" s="112"/>
      <c r="K47" s="94"/>
      <c r="L47" s="112"/>
      <c r="M47" s="118"/>
      <c r="N47" s="112"/>
      <c r="O47" s="94"/>
      <c r="P47" s="117"/>
      <c r="S47" s="105"/>
      <c r="T47" s="106"/>
      <c r="U47" s="107"/>
      <c r="V47" s="107" t="str">
        <f>IF(U47="","",VLOOKUP(U47,LISTAS!$F$5:$G$204,2,0))</f>
        <v/>
      </c>
      <c r="W47" s="108" t="str">
        <f t="shared" si="1"/>
        <v/>
      </c>
      <c r="X47" s="108" t="str">
        <f t="shared" si="5"/>
        <v/>
      </c>
    </row>
    <row r="48" spans="2:24" ht="18" customHeight="1">
      <c r="B48" s="109"/>
      <c r="C48" s="69" t="str">
        <f>IF(C47="","",VLOOKUP(C47,LISTAS!$F$5:$G$204,2,0))</f>
        <v/>
      </c>
      <c r="D48" s="152"/>
      <c r="E48" s="122"/>
      <c r="F48" s="100"/>
      <c r="G48" s="101"/>
      <c r="H48" s="112"/>
      <c r="I48" s="118"/>
      <c r="J48" s="112"/>
      <c r="K48" s="94"/>
      <c r="L48" s="112"/>
      <c r="M48" s="118"/>
      <c r="N48" s="112"/>
      <c r="O48" s="94"/>
      <c r="P48" s="117"/>
      <c r="S48" s="105"/>
      <c r="T48" s="106"/>
      <c r="U48" s="107"/>
      <c r="V48" s="107"/>
      <c r="W48" s="108"/>
      <c r="X48" s="108"/>
    </row>
    <row r="49" spans="2:24" ht="18" customHeight="1">
      <c r="B49" s="109">
        <v>12</v>
      </c>
      <c r="C49" s="57"/>
      <c r="D49" s="151">
        <v>0</v>
      </c>
      <c r="E49" s="122">
        <f>IF(D49&lt;&gt;"",D49,"")</f>
        <v>0</v>
      </c>
      <c r="F49" s="100" t="str">
        <f>IF(D49&lt;&gt;"",IF(C49="","",C49),"")</f>
        <v/>
      </c>
      <c r="G49" s="101" t="str">
        <f>VLOOKUP(G47,E47:F49,2,0)</f>
        <v/>
      </c>
      <c r="H49" s="112"/>
      <c r="I49" s="118"/>
      <c r="J49" s="112"/>
      <c r="K49" s="94"/>
      <c r="L49" s="112"/>
      <c r="M49" s="118"/>
      <c r="N49" s="112"/>
      <c r="O49" s="94"/>
      <c r="P49" s="117"/>
      <c r="S49" s="105"/>
      <c r="T49" s="106"/>
      <c r="U49" s="107"/>
      <c r="V49" s="107" t="str">
        <f>IF(U49="","",VLOOKUP(U49,LISTAS!$F$5:$G$204,2,0))</f>
        <v/>
      </c>
      <c r="W49" s="108" t="str">
        <f t="shared" si="1"/>
        <v/>
      </c>
      <c r="X49" s="108" t="str">
        <f t="shared" si="5"/>
        <v/>
      </c>
    </row>
    <row r="50" spans="2:24" ht="18" customHeight="1">
      <c r="B50" s="109"/>
      <c r="C50" s="69" t="str">
        <f>IF(C49="","",VLOOKUP(C49,LISTAS!$F$5:$G$204,2,0))</f>
        <v/>
      </c>
      <c r="D50" s="152"/>
      <c r="E50" s="100"/>
      <c r="F50" s="100"/>
      <c r="G50" s="101"/>
      <c r="H50" s="112"/>
      <c r="I50" s="118"/>
      <c r="J50" s="112"/>
      <c r="K50" s="94"/>
      <c r="L50" s="112"/>
      <c r="M50" s="118"/>
      <c r="N50" s="112"/>
      <c r="O50" s="94"/>
      <c r="P50" s="117"/>
      <c r="S50" s="105"/>
      <c r="T50" s="106"/>
      <c r="U50" s="107"/>
      <c r="V50" s="107"/>
      <c r="W50" s="108"/>
      <c r="X50" s="108"/>
    </row>
    <row r="51" spans="2:24" ht="18" customHeight="1">
      <c r="B51" s="109"/>
      <c r="C51" s="94"/>
      <c r="D51" s="112"/>
      <c r="E51" s="112"/>
      <c r="F51" s="112"/>
      <c r="G51" s="94"/>
      <c r="H51" s="112"/>
      <c r="I51" s="118"/>
      <c r="J51" s="112"/>
      <c r="K51" s="57" t="str">
        <f>IF(H43&lt;&gt;"",IF(H45&lt;&gt;"",IF(H43=H45,"",IF(H43&gt;H45,G43,G45)),""),"")</f>
        <v/>
      </c>
      <c r="L51" s="151">
        <v>0</v>
      </c>
      <c r="M51" s="121">
        <f>IF(L51&lt;&gt;"",L51,"")</f>
        <v>0</v>
      </c>
      <c r="N51" s="100" t="str">
        <f>IF(L51&lt;&gt;"",IF(K51="","",K51),"")</f>
        <v/>
      </c>
      <c r="O51" s="101">
        <f>IF(M51&lt;&gt;"",IF(M53&lt;&gt;"",SMALL(M51:N53,1),""),"")</f>
        <v>0</v>
      </c>
      <c r="P51" s="117"/>
      <c r="S51" s="105"/>
      <c r="T51" s="106"/>
      <c r="U51" s="107"/>
      <c r="V51" s="107" t="str">
        <f>IF(U51="","",VLOOKUP(U51,LISTAS!$F$5:$G$204,2,0))</f>
        <v/>
      </c>
      <c r="W51" s="108" t="str">
        <f t="shared" si="1"/>
        <v/>
      </c>
      <c r="X51" s="108" t="str">
        <f t="shared" si="5"/>
        <v/>
      </c>
    </row>
    <row r="52" spans="2:24" ht="18" customHeight="1">
      <c r="B52" s="109"/>
      <c r="C52" s="94"/>
      <c r="D52" s="112"/>
      <c r="E52" s="112"/>
      <c r="F52" s="112"/>
      <c r="G52" s="94"/>
      <c r="H52" s="112"/>
      <c r="I52" s="118"/>
      <c r="J52" s="112"/>
      <c r="K52" s="69" t="str">
        <f>IF(K51="","",VLOOKUP(K51,LISTAS!$F$5:$G$204,2,0))</f>
        <v/>
      </c>
      <c r="L52" s="152"/>
      <c r="M52" s="122"/>
      <c r="N52" s="100"/>
      <c r="O52" s="101"/>
      <c r="P52" s="117"/>
      <c r="S52" s="105"/>
      <c r="T52" s="106"/>
      <c r="U52" s="107"/>
      <c r="V52" s="107"/>
      <c r="W52" s="108"/>
      <c r="X52" s="108"/>
    </row>
    <row r="53" spans="2:24" ht="18" customHeight="1">
      <c r="B53" s="109"/>
      <c r="C53" s="94"/>
      <c r="D53" s="112"/>
      <c r="E53" s="112"/>
      <c r="F53" s="112"/>
      <c r="G53" s="94"/>
      <c r="H53" s="112"/>
      <c r="I53" s="118"/>
      <c r="J53" s="119"/>
      <c r="K53" s="57" t="str">
        <f>IF(H59&lt;&gt;"",IF(H61&lt;&gt;"",IF(H59=H61,"",IF(H59&gt;H61,G59,G61)),""),"")</f>
        <v/>
      </c>
      <c r="L53" s="151">
        <v>0</v>
      </c>
      <c r="M53" s="122">
        <f>IF(L53&lt;&gt;"",L53,"")</f>
        <v>0</v>
      </c>
      <c r="N53" s="100" t="str">
        <f>IF(L53&lt;&gt;"",IF(K53="","",K53),"")</f>
        <v/>
      </c>
      <c r="O53" s="101" t="str">
        <f>VLOOKUP(O51,M51:N53,2,0)</f>
        <v/>
      </c>
      <c r="P53" s="117"/>
      <c r="S53" s="105"/>
      <c r="T53" s="106"/>
      <c r="U53" s="107"/>
      <c r="V53" s="107" t="str">
        <f>IF(U53="","",VLOOKUP(U53,LISTAS!$F$5:$G$204,2,0))</f>
        <v/>
      </c>
      <c r="W53" s="108" t="str">
        <f t="shared" si="1"/>
        <v/>
      </c>
      <c r="X53" s="108" t="str">
        <f t="shared" si="5"/>
        <v/>
      </c>
    </row>
    <row r="54" spans="2:24" ht="18" customHeight="1">
      <c r="B54" s="109"/>
      <c r="C54" s="94"/>
      <c r="D54" s="112"/>
      <c r="E54" s="112"/>
      <c r="F54" s="112"/>
      <c r="G54" s="94"/>
      <c r="H54" s="112"/>
      <c r="I54" s="118"/>
      <c r="J54" s="112"/>
      <c r="K54" s="69" t="str">
        <f>IF(K53="","",VLOOKUP(K53,LISTAS!$F$5:$G$204,2,0))</f>
        <v/>
      </c>
      <c r="L54" s="152"/>
      <c r="M54" s="100"/>
      <c r="N54" s="100"/>
      <c r="O54" s="101"/>
      <c r="P54" s="117"/>
      <c r="S54" s="105"/>
      <c r="T54" s="106"/>
      <c r="U54" s="107"/>
      <c r="V54" s="107"/>
      <c r="W54" s="108"/>
      <c r="X54" s="108"/>
    </row>
    <row r="55" spans="2:24" ht="18" customHeight="1">
      <c r="B55" s="109">
        <v>8</v>
      </c>
      <c r="C55" s="57"/>
      <c r="D55" s="151">
        <v>0</v>
      </c>
      <c r="E55" s="100" t="s">
        <v>10</v>
      </c>
      <c r="F55" s="100" t="str">
        <f>IF(D55&lt;&gt;"",IF(C55="","",C55),"")</f>
        <v/>
      </c>
      <c r="G55" s="101">
        <f>IF(E55&lt;&gt;"",IF(E57&lt;&gt;"",SMALL(E55:F57,1),""),"")</f>
        <v>0</v>
      </c>
      <c r="H55" s="100"/>
      <c r="I55" s="120"/>
      <c r="J55" s="100"/>
      <c r="K55" s="101"/>
      <c r="L55" s="112"/>
      <c r="M55" s="100"/>
      <c r="N55" s="100"/>
      <c r="O55" s="101"/>
      <c r="P55" s="117"/>
      <c r="S55" s="105"/>
      <c r="T55" s="106"/>
      <c r="U55" s="107"/>
      <c r="V55" s="107" t="str">
        <f>IF(U55="","",VLOOKUP(U55,LISTAS!$F$5:$G$204,2,0))</f>
        <v/>
      </c>
      <c r="W55" s="108" t="str">
        <f t="shared" si="1"/>
        <v/>
      </c>
      <c r="X55" s="108" t="str">
        <f t="shared" si="5"/>
        <v/>
      </c>
    </row>
    <row r="56" spans="2:24" ht="18" customHeight="1">
      <c r="B56" s="109"/>
      <c r="C56" s="69" t="str">
        <f>IF(C55="","",VLOOKUP(C55,LISTAS!$F$5:$G$204,2,0))</f>
        <v/>
      </c>
      <c r="D56" s="152"/>
      <c r="E56" s="100"/>
      <c r="F56" s="100"/>
      <c r="G56" s="101"/>
      <c r="H56" s="100"/>
      <c r="I56" s="120"/>
      <c r="J56" s="100"/>
      <c r="K56" s="101"/>
      <c r="L56" s="112"/>
      <c r="M56" s="112"/>
      <c r="N56" s="112"/>
      <c r="O56" s="94"/>
      <c r="P56" s="117"/>
      <c r="S56" s="105"/>
      <c r="T56" s="106"/>
      <c r="U56" s="107"/>
      <c r="V56" s="107"/>
      <c r="W56" s="108"/>
      <c r="X56" s="108"/>
    </row>
    <row r="57" spans="2:24" ht="18" customHeight="1">
      <c r="B57" s="109">
        <v>10</v>
      </c>
      <c r="C57" s="57"/>
      <c r="D57" s="151">
        <v>0</v>
      </c>
      <c r="E57" s="110">
        <f>IF(D57&lt;&gt;"",D57,"")</f>
        <v>0</v>
      </c>
      <c r="F57" s="100" t="str">
        <f>IF(D57&lt;&gt;"",IF(C57="","",C57),"")</f>
        <v/>
      </c>
      <c r="G57" s="101" t="str">
        <f>VLOOKUP(G55,E55:F57,2,0)</f>
        <v/>
      </c>
      <c r="H57" s="100"/>
      <c r="I57" s="120"/>
      <c r="J57" s="100"/>
      <c r="K57" s="101"/>
      <c r="L57" s="112"/>
      <c r="M57" s="112"/>
      <c r="N57" s="112"/>
      <c r="O57" s="94"/>
      <c r="P57" s="117"/>
      <c r="S57" s="105"/>
      <c r="T57" s="106"/>
      <c r="U57" s="107"/>
      <c r="V57" s="107" t="str">
        <f>IF(U57="","",VLOOKUP(U57,LISTAS!$F$5:$G$204,2,0))</f>
        <v/>
      </c>
      <c r="W57" s="108" t="str">
        <f t="shared" si="1"/>
        <v/>
      </c>
      <c r="X57" s="108" t="str">
        <f t="shared" si="5"/>
        <v/>
      </c>
    </row>
    <row r="58" spans="2:24" ht="18" customHeight="1">
      <c r="B58" s="109"/>
      <c r="C58" s="69" t="str">
        <f>IF(C57="","",VLOOKUP(C57,LISTAS!$F$5:$G$204,2,0))</f>
        <v/>
      </c>
      <c r="D58" s="152"/>
      <c r="E58" s="112"/>
      <c r="F58" s="113"/>
      <c r="G58" s="94"/>
      <c r="H58" s="112"/>
      <c r="I58" s="118"/>
      <c r="J58" s="112"/>
      <c r="K58" s="94"/>
      <c r="L58" s="112"/>
      <c r="M58" s="112"/>
      <c r="N58" s="112"/>
      <c r="O58" s="94"/>
      <c r="P58" s="117"/>
      <c r="S58" s="105"/>
      <c r="T58" s="106"/>
      <c r="U58" s="107"/>
      <c r="V58" s="107"/>
      <c r="W58" s="108"/>
      <c r="X58" s="108"/>
    </row>
    <row r="59" spans="2:24" ht="18" customHeight="1">
      <c r="B59" s="109"/>
      <c r="C59" s="94"/>
      <c r="D59" s="112"/>
      <c r="E59" s="112"/>
      <c r="F59" s="116"/>
      <c r="G59" s="57" t="str">
        <f>IF(D55&lt;&gt;"",IF(D57&lt;&gt;"",IF(D55=D57,"",IF(D55&gt;D57,C55,C57)),""),"")</f>
        <v/>
      </c>
      <c r="H59" s="151">
        <v>0</v>
      </c>
      <c r="I59" s="121">
        <f>IF(H59&lt;&gt;"",H59,"")</f>
        <v>0</v>
      </c>
      <c r="J59" s="100" t="str">
        <f>IF(H59&lt;&gt;"",IF(G59="","",G59),"")</f>
        <v/>
      </c>
      <c r="K59" s="101">
        <f>IF(I59&lt;&gt;"",IF(I61&lt;&gt;"",SMALL(I59:J61,1),""),"")</f>
        <v>0</v>
      </c>
      <c r="L59" s="112"/>
      <c r="M59" s="112"/>
      <c r="N59" s="112"/>
      <c r="O59" s="94"/>
      <c r="P59" s="117"/>
      <c r="S59" s="105"/>
      <c r="T59" s="106"/>
      <c r="U59" s="107"/>
      <c r="V59" s="107" t="str">
        <f>IF(U59="","",VLOOKUP(U59,LISTAS!$F$5:$G$204,2,0))</f>
        <v/>
      </c>
      <c r="W59" s="108" t="str">
        <f t="shared" si="1"/>
        <v/>
      </c>
      <c r="X59" s="108" t="str">
        <f t="shared" si="5"/>
        <v/>
      </c>
    </row>
    <row r="60" spans="2:24" ht="18" customHeight="1">
      <c r="B60" s="109"/>
      <c r="C60" s="94"/>
      <c r="D60" s="112"/>
      <c r="E60" s="112"/>
      <c r="F60" s="116"/>
      <c r="G60" s="69" t="str">
        <f>IF(G59="","",VLOOKUP(G59,LISTAS!$F$5:$G$204,2,0))</f>
        <v/>
      </c>
      <c r="H60" s="152"/>
      <c r="I60" s="122"/>
      <c r="J60" s="100"/>
      <c r="K60" s="101"/>
      <c r="L60" s="112"/>
      <c r="M60" s="112"/>
      <c r="N60" s="112"/>
      <c r="O60" s="94"/>
      <c r="P60" s="117"/>
      <c r="S60" s="105"/>
      <c r="T60" s="106"/>
      <c r="U60" s="107"/>
      <c r="V60" s="107"/>
      <c r="W60" s="108"/>
      <c r="X60" s="108"/>
    </row>
    <row r="61" spans="2:24" ht="18" customHeight="1">
      <c r="B61" s="109"/>
      <c r="C61" s="94"/>
      <c r="D61" s="112"/>
      <c r="E61" s="118"/>
      <c r="F61" s="119"/>
      <c r="G61" s="57" t="str">
        <f>IF(D63&lt;&gt;"",IF(D65&lt;&gt;"",IF(D63=D65,"",IF(D63&gt;D65,C63,C65)),""),"")</f>
        <v/>
      </c>
      <c r="H61" s="151">
        <v>0</v>
      </c>
      <c r="I61" s="122">
        <f>IF(H61&lt;&gt;"",H61,"")</f>
        <v>0</v>
      </c>
      <c r="J61" s="100" t="str">
        <f>IF(H61&lt;&gt;"",IF(G61="","",G61),"")</f>
        <v/>
      </c>
      <c r="K61" s="101" t="str">
        <f>VLOOKUP(K59,I59:J61,2,0)</f>
        <v/>
      </c>
      <c r="L61" s="112"/>
      <c r="M61" s="112"/>
      <c r="N61" s="112"/>
      <c r="O61" s="94"/>
      <c r="P61" s="117"/>
      <c r="S61" s="105"/>
      <c r="T61" s="106"/>
      <c r="U61" s="107"/>
      <c r="V61" s="107" t="str">
        <f>IF(U61="","",VLOOKUP(U61,LISTAS!$F$5:$G$204,2,0))</f>
        <v/>
      </c>
      <c r="W61" s="108" t="str">
        <f t="shared" si="1"/>
        <v/>
      </c>
      <c r="X61" s="108" t="str">
        <f t="shared" si="5"/>
        <v/>
      </c>
    </row>
    <row r="62" spans="2:24" ht="18" customHeight="1">
      <c r="B62" s="109"/>
      <c r="C62" s="94"/>
      <c r="D62" s="112"/>
      <c r="E62" s="118"/>
      <c r="F62" s="112"/>
      <c r="G62" s="69" t="str">
        <f>IF(G61="","",VLOOKUP(G61,LISTAS!$F$5:$G$204,2,0))</f>
        <v/>
      </c>
      <c r="H62" s="152"/>
      <c r="I62" s="100"/>
      <c r="J62" s="100"/>
      <c r="K62" s="101"/>
      <c r="L62" s="112"/>
      <c r="M62" s="112"/>
      <c r="N62" s="112"/>
      <c r="O62" s="94"/>
      <c r="P62" s="117"/>
      <c r="S62" s="105"/>
      <c r="T62" s="106"/>
      <c r="U62" s="107"/>
      <c r="V62" s="107"/>
      <c r="W62" s="108"/>
      <c r="X62" s="108"/>
    </row>
    <row r="63" spans="2:24" ht="18" customHeight="1">
      <c r="B63" s="109">
        <v>2</v>
      </c>
      <c r="C63" s="57"/>
      <c r="D63" s="151">
        <v>0</v>
      </c>
      <c r="E63" s="121">
        <f>IF(D63&lt;&gt;"",D63,"")</f>
        <v>0</v>
      </c>
      <c r="F63" s="100" t="str">
        <f>IF(D63&lt;&gt;"",IF(C63="","",C63),"")</f>
        <v/>
      </c>
      <c r="G63" s="101">
        <f>IF(E63&lt;&gt;"",IF(E65&lt;&gt;"",SMALL(E63:F65,1),""),"")</f>
        <v>0</v>
      </c>
      <c r="H63" s="100"/>
      <c r="I63" s="100"/>
      <c r="J63" s="100"/>
      <c r="K63" s="101"/>
      <c r="L63" s="112"/>
      <c r="M63" s="112"/>
      <c r="N63" s="112"/>
      <c r="O63" s="94"/>
      <c r="P63" s="117"/>
      <c r="S63" s="105"/>
      <c r="T63" s="106"/>
      <c r="U63" s="107"/>
      <c r="V63" s="107" t="str">
        <f>IF(U63="","",VLOOKUP(U63,LISTAS!$F$5:$G$204,2,0))</f>
        <v/>
      </c>
      <c r="W63" s="108" t="str">
        <f t="shared" si="1"/>
        <v/>
      </c>
      <c r="X63" s="108" t="str">
        <f t="shared" si="5"/>
        <v/>
      </c>
    </row>
    <row r="64" spans="2:24" ht="18" customHeight="1">
      <c r="B64" s="109"/>
      <c r="C64" s="69" t="str">
        <f>IF(C63="","",VLOOKUP(C63,LISTAS!$F$5:$G$204,2,0))</f>
        <v/>
      </c>
      <c r="D64" s="152"/>
      <c r="E64" s="122"/>
      <c r="F64" s="100"/>
      <c r="G64" s="101"/>
      <c r="H64" s="100"/>
      <c r="I64" s="100"/>
      <c r="J64" s="100"/>
      <c r="K64" s="101"/>
      <c r="L64" s="112"/>
      <c r="M64" s="112"/>
      <c r="N64" s="112"/>
      <c r="O64" s="94"/>
      <c r="P64" s="117"/>
      <c r="S64" s="105"/>
      <c r="T64" s="106"/>
      <c r="U64" s="107"/>
      <c r="V64" s="107"/>
      <c r="W64" s="108"/>
      <c r="X64" s="108"/>
    </row>
    <row r="65" spans="2:24" ht="18" customHeight="1">
      <c r="B65" s="109">
        <v>15</v>
      </c>
      <c r="C65" s="57"/>
      <c r="D65" s="151">
        <v>0</v>
      </c>
      <c r="E65" s="122">
        <f>IF(D65&lt;&gt;"",D65,"")</f>
        <v>0</v>
      </c>
      <c r="F65" s="100" t="str">
        <f>IF(D65&lt;&gt;"",IF(C65="","",C65),"")</f>
        <v/>
      </c>
      <c r="G65" s="101" t="str">
        <f>VLOOKUP(G63,E63:F65,2,0)</f>
        <v/>
      </c>
      <c r="H65" s="100"/>
      <c r="I65" s="100"/>
      <c r="J65" s="100"/>
      <c r="K65" s="94"/>
      <c r="L65" s="112"/>
      <c r="M65" s="112"/>
      <c r="N65" s="112"/>
      <c r="O65" s="94"/>
      <c r="P65" s="117"/>
      <c r="S65" s="105"/>
      <c r="T65" s="106"/>
      <c r="U65" s="107"/>
      <c r="V65" s="107" t="str">
        <f>IF(U65="","",VLOOKUP(U65,LISTAS!$F$5:$G$204,2,0))</f>
        <v/>
      </c>
      <c r="W65" s="108" t="str">
        <f t="shared" si="1"/>
        <v/>
      </c>
      <c r="X65" s="108" t="str">
        <f t="shared" si="5"/>
        <v/>
      </c>
    </row>
    <row r="66" spans="2:24" ht="18" customHeight="1">
      <c r="B66" s="109"/>
      <c r="C66" s="69" t="str">
        <f>IF(C65="","",VLOOKUP(C65,LISTAS!$F$5:$G$204,2,0))</f>
        <v/>
      </c>
      <c r="D66" s="152"/>
      <c r="E66" s="100"/>
      <c r="F66" s="100"/>
      <c r="G66" s="101"/>
      <c r="H66" s="100"/>
      <c r="I66" s="100"/>
      <c r="J66" s="100"/>
      <c r="K66" s="94"/>
      <c r="L66" s="112"/>
      <c r="M66" s="112"/>
      <c r="N66" s="112"/>
      <c r="O66" s="94"/>
      <c r="P66" s="117"/>
      <c r="S66" s="105"/>
      <c r="T66" s="106"/>
      <c r="U66" s="107"/>
      <c r="V66" s="107"/>
      <c r="W66" s="108"/>
      <c r="X66" s="108"/>
    </row>
    <row r="67" spans="2:24" ht="18" customHeight="1">
      <c r="B67" s="125"/>
      <c r="C67" s="126"/>
      <c r="D67" s="127"/>
      <c r="E67" s="128"/>
      <c r="F67" s="128"/>
      <c r="G67" s="129"/>
      <c r="H67" s="128"/>
      <c r="I67" s="128"/>
      <c r="J67" s="128"/>
      <c r="K67" s="126"/>
      <c r="L67" s="127"/>
      <c r="M67" s="127"/>
      <c r="N67" s="127"/>
      <c r="O67" s="126"/>
      <c r="P67" s="130"/>
      <c r="S67" s="105"/>
      <c r="T67" s="106"/>
      <c r="U67" s="107"/>
      <c r="V67" s="107" t="str">
        <f>IF(U67="","",VLOOKUP(U67,LISTAS!$F$5:$G$204,2,0))</f>
        <v/>
      </c>
      <c r="W67" s="108" t="str">
        <f t="shared" si="1"/>
        <v/>
      </c>
      <c r="X67" s="108" t="str">
        <f t="shared" si="5"/>
        <v/>
      </c>
    </row>
    <row r="68" spans="2:24" ht="18" customHeight="1">
      <c r="B68" s="86"/>
      <c r="C68" s="87"/>
      <c r="D68" s="15"/>
      <c r="E68" s="15"/>
      <c r="F68" s="15"/>
      <c r="G68" s="87"/>
      <c r="H68" s="15"/>
      <c r="I68" s="15"/>
      <c r="J68" s="15"/>
      <c r="K68" s="87"/>
      <c r="L68" s="15"/>
      <c r="M68" s="15"/>
      <c r="N68" s="15"/>
      <c r="O68" s="87"/>
      <c r="P68" s="15"/>
    </row>
    <row r="69" spans="2:24" ht="18" customHeight="1">
      <c r="B69" s="86"/>
      <c r="C69" s="87"/>
      <c r="D69" s="15"/>
      <c r="E69" s="15"/>
      <c r="F69" s="15"/>
      <c r="G69" s="87"/>
      <c r="H69" s="15"/>
      <c r="I69" s="15"/>
      <c r="J69" s="15"/>
      <c r="K69" s="87"/>
      <c r="L69" s="15"/>
      <c r="M69" s="15"/>
      <c r="N69" s="15"/>
      <c r="O69" s="87"/>
      <c r="P69" s="15"/>
    </row>
    <row r="70" spans="2:24" ht="30" customHeight="1">
      <c r="B70" s="153" t="s">
        <v>12</v>
      </c>
      <c r="C70" s="153"/>
      <c r="D70" s="153"/>
      <c r="E70" s="153"/>
      <c r="F70" s="153"/>
      <c r="G70" s="153"/>
      <c r="H70" s="153"/>
      <c r="I70" s="153"/>
      <c r="J70" s="153"/>
      <c r="K70" s="153"/>
      <c r="L70" s="153"/>
      <c r="M70" s="153"/>
      <c r="N70" s="153"/>
      <c r="O70" s="153"/>
      <c r="P70" s="153"/>
      <c r="S70" s="153" t="s">
        <v>13</v>
      </c>
      <c r="T70" s="153"/>
      <c r="U70" s="153"/>
      <c r="V70" s="153"/>
      <c r="W70" s="153"/>
      <c r="X70" s="153"/>
    </row>
    <row r="71" spans="2:24" ht="28.5" customHeight="1">
      <c r="B71" s="91"/>
      <c r="C71" s="131"/>
      <c r="D71" s="132"/>
      <c r="E71" s="132"/>
      <c r="F71" s="132"/>
      <c r="G71" s="101"/>
      <c r="H71" s="132"/>
      <c r="I71" s="132"/>
      <c r="J71" s="132"/>
      <c r="K71" s="133"/>
      <c r="L71" s="132"/>
      <c r="M71" s="132"/>
      <c r="N71" s="132"/>
      <c r="O71" s="133"/>
      <c r="P71" s="134"/>
      <c r="S71" s="154" t="s">
        <v>4</v>
      </c>
      <c r="T71" s="155"/>
      <c r="U71" s="98" t="s">
        <v>5</v>
      </c>
      <c r="V71" s="98" t="s">
        <v>6</v>
      </c>
      <c r="W71" s="97" t="s">
        <v>7</v>
      </c>
      <c r="X71" s="97" t="s">
        <v>8</v>
      </c>
    </row>
    <row r="72" spans="2:24" ht="18" customHeight="1">
      <c r="B72" s="99">
        <v>1</v>
      </c>
      <c r="C72" s="88"/>
      <c r="D72" s="151">
        <v>0</v>
      </c>
      <c r="E72" s="100">
        <f>IF(D72&lt;&gt;"",D72,"")</f>
        <v>0</v>
      </c>
      <c r="F72" s="100" t="str">
        <f>IF(D72&lt;&gt;"",IF(C72="","",C72),"")</f>
        <v/>
      </c>
      <c r="G72" s="101">
        <f>IF(E72&lt;&gt;"",IF(E74&lt;&gt;"",SMALL(E72:F74,1),""),"")</f>
        <v>0</v>
      </c>
      <c r="H72" s="100"/>
      <c r="I72" s="100"/>
      <c r="J72" s="100"/>
      <c r="K72" s="101"/>
      <c r="L72" s="100"/>
      <c r="M72" s="102"/>
      <c r="N72" s="102"/>
      <c r="O72" s="103"/>
      <c r="P72" s="135"/>
      <c r="S72" s="105" t="str">
        <f>IF(U72&lt;&gt;"",1,"")</f>
        <v/>
      </c>
      <c r="T72" s="106" t="str">
        <f t="shared" ref="T72:T87" si="6">IF(S72&lt;&gt;"","LUGAR","")</f>
        <v/>
      </c>
      <c r="U72" s="107" t="str">
        <f>IF(P100&lt;&gt;"",IF(P102&lt;&gt;"",IF(P100=P102,"",IF(P100&gt;P102,O100,O102)),""),"")</f>
        <v/>
      </c>
      <c r="V72" s="107" t="str">
        <f>IF(U72="","",VLOOKUP(U72,LISTAS!$F$5:$G$204,2,0))</f>
        <v/>
      </c>
      <c r="W72" s="108" t="str">
        <f t="shared" ref="W72:W87" si="7">IF(S72="","",IF(S72=1,180,IF(S72=2,170,IF(S72=3,150,IF(S72=4,140,IF(S72=5,135,IF(S72=6,130,IF(S72=7,120,IF(S72=8,110,IF(S72=9,105,IF(S72=10,105,IF(S72=11,105,IF(S72=12,105,IF(S72=13,105,IF(S72=14,105,IF(S72=15,105,IF(S72=16,105,IF(S72&gt;16,"",""))))))))))))))))))</f>
        <v/>
      </c>
      <c r="X72" s="108" t="str">
        <f t="shared" ref="X72:X87" si="8">IF(S72="","",IF($V$5="NÃO","",IF(S72=1,180,IF(S72=2,170,IF(S72=3,150,IF(S72=4,140,IF(S72=5,135,IF(S72=6,130,IF(S72=7,120,IF(S72=8,110,IF(S72=9,105,IF(S72=10,105,IF(S72=11,105,IF(S72=12,105,IF(S72=13,105,IF(S72=14,105,IF(S72=15,105,IF(S72=16,105,IF(S72&gt;16,"","")))))))))))))))))))</f>
        <v/>
      </c>
    </row>
    <row r="73" spans="2:24" ht="18" customHeight="1">
      <c r="B73" s="99"/>
      <c r="C73" s="89" t="str">
        <f>IF(C72="","",VLOOKUP(C72,LISTAS!$F$5:$G$204,2,0))</f>
        <v/>
      </c>
      <c r="D73" s="152"/>
      <c r="E73" s="100"/>
      <c r="F73" s="100"/>
      <c r="G73" s="101"/>
      <c r="H73" s="100"/>
      <c r="I73" s="100"/>
      <c r="J73" s="100"/>
      <c r="K73" s="101"/>
      <c r="L73" s="100"/>
      <c r="M73" s="102"/>
      <c r="N73" s="102"/>
      <c r="O73" s="103"/>
      <c r="P73" s="135"/>
      <c r="S73" s="105" t="str">
        <f>IF(U73&lt;&gt;"",1+COUNTIF(S72,"1"),"")</f>
        <v/>
      </c>
      <c r="T73" s="106" t="str">
        <f t="shared" si="6"/>
        <v/>
      </c>
      <c r="U73" s="107" t="str">
        <f>IF(P100&lt;&gt;"",IF(P102&lt;&gt;"",IF(P100=P102,"",IF(P100&lt;P102,O100,O102)),""),"")</f>
        <v/>
      </c>
      <c r="V73" s="107" t="str">
        <f>IF(U73="","",VLOOKUP(U73,LISTAS!$F$5:$G$204,2,0))</f>
        <v/>
      </c>
      <c r="W73" s="108" t="str">
        <f t="shared" si="7"/>
        <v/>
      </c>
      <c r="X73" s="108" t="str">
        <f t="shared" si="8"/>
        <v/>
      </c>
    </row>
    <row r="74" spans="2:24" ht="18" customHeight="1">
      <c r="B74" s="109">
        <v>16</v>
      </c>
      <c r="C74" s="88"/>
      <c r="D74" s="151">
        <v>0</v>
      </c>
      <c r="E74" s="110">
        <f>IF(D74&lt;&gt;"",D74,"")</f>
        <v>0</v>
      </c>
      <c r="F74" s="100" t="str">
        <f>IF(D74&lt;&gt;"",IF(C74="","",C74),"")</f>
        <v/>
      </c>
      <c r="G74" s="101" t="str">
        <f>VLOOKUP(G72,E72:F74,2,0)</f>
        <v/>
      </c>
      <c r="H74" s="100"/>
      <c r="I74" s="100"/>
      <c r="J74" s="100"/>
      <c r="K74" s="101"/>
      <c r="L74" s="100"/>
      <c r="M74" s="102"/>
      <c r="N74" s="102"/>
      <c r="O74" s="103"/>
      <c r="P74" s="135"/>
      <c r="S74" s="105" t="str">
        <f>IF(U74&lt;&gt;"",1+COUNTIF(S72:S73,"1")+COUNTIF(S72:S73,"2"),"")</f>
        <v/>
      </c>
      <c r="T74" s="106" t="str">
        <f t="shared" si="6"/>
        <v/>
      </c>
      <c r="U74" s="111" t="str">
        <f>IF(U72&lt;&gt;"",IF(K84=U72,K86,IF(K86=U72,K84,IF(K116=U72,K118,IF(K118=U72,K116)))),"")</f>
        <v/>
      </c>
      <c r="V74" s="107" t="str">
        <f>IF(U74="","",VLOOKUP(U74,LISTAS!$F$5:$G$204,2,0))</f>
        <v/>
      </c>
      <c r="W74" s="108" t="str">
        <f t="shared" si="7"/>
        <v/>
      </c>
      <c r="X74" s="108" t="str">
        <f t="shared" si="8"/>
        <v/>
      </c>
    </row>
    <row r="75" spans="2:24" ht="18" customHeight="1">
      <c r="B75" s="109"/>
      <c r="C75" s="89" t="str">
        <f>IF(C74="","",VLOOKUP(C74,LISTAS!$F$5:$G$204,2,0))</f>
        <v/>
      </c>
      <c r="D75" s="152"/>
      <c r="E75" s="100"/>
      <c r="F75" s="124"/>
      <c r="G75" s="101"/>
      <c r="H75" s="100"/>
      <c r="I75" s="100"/>
      <c r="J75" s="100"/>
      <c r="K75" s="101"/>
      <c r="L75" s="100"/>
      <c r="M75" s="102"/>
      <c r="N75" s="102"/>
      <c r="O75" s="103"/>
      <c r="P75" s="135"/>
      <c r="S75" s="105" t="str">
        <f>IF(U75&lt;&gt;"",1+COUNTIF(S72:S74,"1")+COUNTIF(S72:S74,"2")+COUNTIF(S72:S74,"3"),"")</f>
        <v/>
      </c>
      <c r="T75" s="106" t="str">
        <f t="shared" si="6"/>
        <v/>
      </c>
      <c r="U75" s="111" t="str">
        <f>IF(U73&lt;&gt;"",IF(K84=U73,K86,IF(K86=U73,K84,IF(K116=U73,K118,IF(K118=U73,K116)))),"")</f>
        <v/>
      </c>
      <c r="V75" s="107" t="str">
        <f>IF(U75="","",VLOOKUP(U75,LISTAS!$F$5:$G$204,2,0))</f>
        <v/>
      </c>
      <c r="W75" s="108" t="str">
        <f t="shared" si="7"/>
        <v/>
      </c>
      <c r="X75" s="108" t="str">
        <f t="shared" si="8"/>
        <v/>
      </c>
    </row>
    <row r="76" spans="2:24" ht="18" customHeight="1">
      <c r="B76" s="109"/>
      <c r="C76" s="101"/>
      <c r="D76" s="100"/>
      <c r="E76" s="100"/>
      <c r="F76" s="136"/>
      <c r="G76" s="88" t="str">
        <f>IF(D72&lt;&gt;"",IF(D74&lt;&gt;"",IF(D72=D74,"",IF(D72&gt;D74,C72,C74)),""),"")</f>
        <v/>
      </c>
      <c r="H76" s="151">
        <v>0</v>
      </c>
      <c r="I76" s="100">
        <f>IF(H76&lt;&gt;"",H76,"")</f>
        <v>0</v>
      </c>
      <c r="J76" s="100" t="str">
        <f>IF(H76&lt;&gt;"",IF(G76="","",G76),"")</f>
        <v/>
      </c>
      <c r="K76" s="101">
        <f>IF(I76&lt;&gt;"",IF(I78&lt;&gt;"",SMALL(I76:J78,1),""),"")</f>
        <v>0</v>
      </c>
      <c r="L76" s="112"/>
      <c r="M76" s="112"/>
      <c r="N76" s="112"/>
      <c r="O76" s="94"/>
      <c r="P76" s="117"/>
      <c r="S76" s="105" t="str">
        <f>IF(U76&lt;&gt;"",1+COUNTIF(S72:S75,"1")+COUNTIF(S72:S75,"2")+COUNTIF(S72:S75,"3")+COUNTIF(S72:S75,"4"),"")</f>
        <v/>
      </c>
      <c r="T76" s="106" t="str">
        <f t="shared" si="6"/>
        <v/>
      </c>
      <c r="U76" s="111" t="str">
        <f>IF(U72&lt;&gt;"",IF(G76=U72,G78,IF(G78=U72,G76,IF(G92=U72,G94,IF(G94=U72,G92,IF(G108=U72,G110,IF(G110=U72,G108,IF(G124=U72,G126,IF(G126=U72,G124)))))))),"")</f>
        <v/>
      </c>
      <c r="V76" s="107" t="str">
        <f>IF(U76="","",VLOOKUP(U76,LISTAS!$F$5:$G$204,2,0))</f>
        <v/>
      </c>
      <c r="W76" s="108" t="str">
        <f t="shared" si="7"/>
        <v/>
      </c>
      <c r="X76" s="108" t="str">
        <f t="shared" si="8"/>
        <v/>
      </c>
    </row>
    <row r="77" spans="2:24" ht="18" customHeight="1">
      <c r="B77" s="109"/>
      <c r="C77" s="101"/>
      <c r="D77" s="100"/>
      <c r="E77" s="100"/>
      <c r="F77" s="136"/>
      <c r="G77" s="89" t="str">
        <f>IF(G76="","",VLOOKUP(G76,LISTAS!$F$5:$G$204,2,0))</f>
        <v/>
      </c>
      <c r="H77" s="152"/>
      <c r="I77" s="100"/>
      <c r="J77" s="100"/>
      <c r="K77" s="101"/>
      <c r="L77" s="112"/>
      <c r="M77" s="112"/>
      <c r="N77" s="112"/>
      <c r="O77" s="94"/>
      <c r="P77" s="117"/>
      <c r="S77" s="105" t="str">
        <f>IF(U77&lt;&gt;"",1+COUNTIF(S72:S76,"1")+COUNTIF(S72:S76,"2")+COUNTIF(S72:S76,"3")+COUNTIF(S72:S76,"4")+COUNTIF(S72:S76,"5"),"")</f>
        <v/>
      </c>
      <c r="T77" s="106" t="str">
        <f t="shared" si="6"/>
        <v/>
      </c>
      <c r="U77" s="111" t="str">
        <f>IF(U73&lt;&gt;"",IF(G76=U73,G78,IF(G78=U73,G76,IF(G92=U73,G94,IF(G94=U73,G92,IF(G108=U73,G110,IF(G110=U73,G108,IF(G124=U73,G126,IF(G126=U73,G124)))))))),"")</f>
        <v/>
      </c>
      <c r="V77" s="107" t="str">
        <f>IF(U77="","",VLOOKUP(U77,LISTAS!$F$5:$G$204,2,0))</f>
        <v/>
      </c>
      <c r="W77" s="108" t="str">
        <f t="shared" si="7"/>
        <v/>
      </c>
      <c r="X77" s="108" t="str">
        <f t="shared" si="8"/>
        <v/>
      </c>
    </row>
    <row r="78" spans="2:24" ht="18" customHeight="1">
      <c r="B78" s="109"/>
      <c r="C78" s="101"/>
      <c r="D78" s="100"/>
      <c r="E78" s="120"/>
      <c r="F78" s="137"/>
      <c r="G78" s="88" t="str">
        <f>IF(D80&lt;&gt;"",IF(D82&lt;&gt;"",IF(D80=D82,"",IF(D80&gt;D82,C80,C82)),""),"")</f>
        <v/>
      </c>
      <c r="H78" s="151">
        <v>0</v>
      </c>
      <c r="I78" s="110">
        <f>IF(H78&lt;&gt;"",H78,"")</f>
        <v>0</v>
      </c>
      <c r="J78" s="100" t="str">
        <f>IF(H78&lt;&gt;"",IF(G78="","",G78),"")</f>
        <v/>
      </c>
      <c r="K78" s="101" t="str">
        <f>VLOOKUP(K76,I76:J78,2,0)</f>
        <v/>
      </c>
      <c r="L78" s="112"/>
      <c r="M78" s="112"/>
      <c r="N78" s="112"/>
      <c r="O78" s="94"/>
      <c r="P78" s="117"/>
      <c r="S78" s="105" t="str">
        <f>IF(U78&lt;&gt;"",1+COUNTIF(S72:S77,"1")+COUNTIF(S72:S77,"2")+COUNTIF(S72:S77,"3")+COUNTIF(S72:S77,"4")+COUNTIF(S72:S77,"5")+COUNTIF(S72:S77,"6"),"")</f>
        <v/>
      </c>
      <c r="T78" s="106" t="str">
        <f t="shared" si="6"/>
        <v/>
      </c>
      <c r="U78" s="111" t="str">
        <f>IF(U74&lt;&gt;"",IF(G76=U74,G78,IF(G78=U74,G76,IF(G92=U74,G94,IF(G94=U74,G92,IF(G108=U74,G110,IF(G110=U74,G108,IF(G124=U74,G126,IF(G126=U74,G124)))))))),"")</f>
        <v/>
      </c>
      <c r="V78" s="107" t="str">
        <f>IF(U78="","",VLOOKUP(U78,LISTAS!$F$5:$G$204,2,0))</f>
        <v/>
      </c>
      <c r="W78" s="108" t="str">
        <f t="shared" si="7"/>
        <v/>
      </c>
      <c r="X78" s="108" t="str">
        <f t="shared" si="8"/>
        <v/>
      </c>
    </row>
    <row r="79" spans="2:24" ht="18" customHeight="1">
      <c r="B79" s="109"/>
      <c r="C79" s="101"/>
      <c r="D79" s="100"/>
      <c r="E79" s="120"/>
      <c r="F79" s="100"/>
      <c r="G79" s="89" t="str">
        <f>IF(G78="","",VLOOKUP(G78,LISTAS!$F$5:$G$204,2,0))</f>
        <v/>
      </c>
      <c r="H79" s="152"/>
      <c r="I79" s="120"/>
      <c r="J79" s="100"/>
      <c r="K79" s="101"/>
      <c r="L79" s="112"/>
      <c r="M79" s="112"/>
      <c r="N79" s="112"/>
      <c r="O79" s="94"/>
      <c r="P79" s="117"/>
      <c r="S79" s="105" t="str">
        <f>IF(U79&lt;&gt;"",1+COUNTIF(S72:S78,"1")+COUNTIF(S72:S78,"2")+COUNTIF(S72:S78,"3")+COUNTIF(S72:S78,"4")+COUNTIF(S72:S78,"5")+COUNTIF(S72:S78,"6")+COUNTIF(S72:S78,"7"),"")</f>
        <v/>
      </c>
      <c r="T79" s="106" t="str">
        <f t="shared" si="6"/>
        <v/>
      </c>
      <c r="U79" s="111" t="str">
        <f>IF(U75&lt;&gt;"",IF(G76=U75,G78,IF(G78=U75,G76,IF(G92=U75,G94,IF(G94=U75,G92,IF(G108=U75,G110,IF(G110=U75,G108,IF(G124=U75,G126,IF(G126=U75,G124)))))))),"")</f>
        <v/>
      </c>
      <c r="V79" s="107" t="str">
        <f>IF(U79="","",VLOOKUP(U79,LISTAS!$F$5:$G$204,2,0))</f>
        <v/>
      </c>
      <c r="W79" s="108" t="str">
        <f t="shared" si="7"/>
        <v/>
      </c>
      <c r="X79" s="108" t="str">
        <f t="shared" si="8"/>
        <v/>
      </c>
    </row>
    <row r="80" spans="2:24" ht="18" customHeight="1">
      <c r="B80" s="109">
        <v>7</v>
      </c>
      <c r="C80" s="88"/>
      <c r="D80" s="151">
        <v>0</v>
      </c>
      <c r="E80" s="121">
        <f>IF(D80&lt;&gt;"",D80,"")</f>
        <v>0</v>
      </c>
      <c r="F80" s="100" t="str">
        <f>IF(D80&lt;&gt;"",IF(C80="","",C80),"")</f>
        <v/>
      </c>
      <c r="G80" s="101">
        <f>IF(E80&lt;&gt;"",IF(E82&lt;&gt;"",SMALL(E80:F82,1),""),"")</f>
        <v>0</v>
      </c>
      <c r="H80" s="100"/>
      <c r="I80" s="120"/>
      <c r="J80" s="100"/>
      <c r="K80" s="101"/>
      <c r="L80" s="100"/>
      <c r="M80" s="100"/>
      <c r="N80" s="100"/>
      <c r="O80" s="101"/>
      <c r="P80" s="123"/>
      <c r="S80" s="105" t="str">
        <f>IF(U80&lt;&gt;"",1+COUNTIF(S72:S79,"1")+COUNTIF(S72:S79,"2")+COUNTIF(S72:S79,"3")+COUNTIF(S72:S79,"4")+COUNTIF(S72:S79,"5")+COUNTIF(S72:S79,"6")+COUNTIF(S72:S79,"7")+COUNTIF(S72:S79,"8"),"")</f>
        <v/>
      </c>
      <c r="T80" s="106" t="str">
        <f t="shared" si="6"/>
        <v/>
      </c>
      <c r="U80" s="111" t="str">
        <f>IF(U72&lt;&gt;"",IF(C72=U72,G74,IF(C74=U72,G74,IF(C80=U72,G82,IF(C82=U72,G82,IF(C88=U72,G90,IF(C90=U72,G90,IF(C96=U72,G98,IF(C98=U72,G98,IF(C104=U72,G106,IF(C106=U72,G106,IF(C112=U72,G114,IF(C114=U72,G114,IF(C120=U72,G122,IF(C122=U72,G122,IF(C128=U72,G130,IF(C130=U72,G130)))))))))))))))),"")</f>
        <v/>
      </c>
      <c r="V80" s="107" t="str">
        <f>IF(U80="","",VLOOKUP(U80,LISTAS!$F$5:$G$204,2,0))</f>
        <v/>
      </c>
      <c r="W80" s="108" t="str">
        <f t="shared" si="7"/>
        <v/>
      </c>
      <c r="X80" s="108" t="str">
        <f t="shared" si="8"/>
        <v/>
      </c>
    </row>
    <row r="81" spans="2:24" ht="18" customHeight="1">
      <c r="B81" s="109"/>
      <c r="C81" s="89" t="str">
        <f>IF(C80="","",VLOOKUP(C80,LISTAS!$F$5:$G$204,2,0))</f>
        <v/>
      </c>
      <c r="D81" s="152"/>
      <c r="E81" s="122"/>
      <c r="F81" s="100"/>
      <c r="G81" s="101"/>
      <c r="H81" s="100"/>
      <c r="I81" s="120"/>
      <c r="J81" s="100"/>
      <c r="K81" s="101"/>
      <c r="L81" s="100"/>
      <c r="M81" s="100"/>
      <c r="N81" s="100"/>
      <c r="O81" s="101"/>
      <c r="P81" s="123"/>
      <c r="S81" s="105" t="str">
        <f>IF(U81&lt;&gt;"",1+COUNTIF(S72:S80,"1")+COUNTIF(S72:S80,"2")+COUNTIF(S72:S80,"3")+COUNTIF(S72:S80,"4")+COUNTIF(S72:S80,"5")+COUNTIF(S72:S80,"6")+COUNTIF(S72:S80,"7")+COUNTIF(S72:S80,"8")+COUNTIF(S72:S80,"9"),"")</f>
        <v/>
      </c>
      <c r="T81" s="106" t="str">
        <f t="shared" si="6"/>
        <v/>
      </c>
      <c r="U81" s="111" t="str">
        <f>IF(U73&lt;&gt;"",IF(C72=U73,G74,IF(C74=U73,G74,IF(C80=U73,G82,IF(C82=U73,G82,IF(C88=U73,G90,IF(C90=U73,G90,IF(C96=U73,G98,IF(C98=U73,G98,IF(C104=U73,G106,IF(C106=U73,G106,IF(C112=U73,G114,IF(C114=U73,G114,IF(C120=U73,G122,IF(C122=U73,G122,IF(C128=U73,G130,IF(C130=U73,G130)))))))))))))))),"")</f>
        <v/>
      </c>
      <c r="V81" s="107" t="str">
        <f>IF(U81="","",VLOOKUP(U81,LISTAS!$F$5:$G$204,2,0))</f>
        <v/>
      </c>
      <c r="W81" s="108" t="str">
        <f t="shared" si="7"/>
        <v/>
      </c>
      <c r="X81" s="108" t="str">
        <f t="shared" si="8"/>
        <v/>
      </c>
    </row>
    <row r="82" spans="2:24" ht="18" customHeight="1">
      <c r="B82" s="109">
        <v>9</v>
      </c>
      <c r="C82" s="88"/>
      <c r="D82" s="151">
        <v>0</v>
      </c>
      <c r="E82" s="122">
        <f>IF(D82&lt;&gt;"",D82,"")</f>
        <v>0</v>
      </c>
      <c r="F82" s="100" t="str">
        <f>IF(D82&lt;&gt;"",IF(C82="","",C82),"")</f>
        <v/>
      </c>
      <c r="G82" s="101" t="str">
        <f>VLOOKUP(G80,E80:F82,2,0)</f>
        <v/>
      </c>
      <c r="H82" s="100"/>
      <c r="I82" s="120"/>
      <c r="J82" s="100"/>
      <c r="K82" s="101"/>
      <c r="L82" s="100"/>
      <c r="M82" s="100"/>
      <c r="N82" s="100"/>
      <c r="O82" s="101"/>
      <c r="P82" s="123"/>
      <c r="S82" s="105" t="str">
        <f>IF(U82&lt;&gt;"",1+COUNTIF(S72:S81,"1")+COUNTIF(S72:S81,"2")+COUNTIF(S72:S81,"3")+COUNTIF(S72:S81,"4")+COUNTIF(S72:S81,"5")+COUNTIF(S72:S81,"6")+COUNTIF(S72:S81,"7")+COUNTIF(S72:S81,"8")+COUNTIF(S72:S81,"9")+COUNTIF(S72:S81,"10"),"")</f>
        <v/>
      </c>
      <c r="T82" s="106" t="str">
        <f t="shared" si="6"/>
        <v/>
      </c>
      <c r="U82" s="111" t="str">
        <f>IF(U74&lt;&gt;"",IF(C72=U74,G74,IF(C74=U74,G74,IF(C80=U74,G82,IF(C82=U74,G82,IF(C88=U74,G90,IF(C90=U74,G90,IF(C96=U74,G98,IF(C98=U74,G98,IF(C104=U74,G106,IF(C106=U74,G106,IF(C112=U74,G114,IF(C114=U74,G114,IF(C120=U74,G122,IF(C122=U74,G122,IF(C128=U74,G130,IF(C130=U74,G130)))))))))))))))),"")</f>
        <v/>
      </c>
      <c r="V82" s="107" t="str">
        <f>IF(U82="","",VLOOKUP(U82,LISTAS!$F$5:$G$204,2,0))</f>
        <v/>
      </c>
      <c r="W82" s="108" t="str">
        <f t="shared" si="7"/>
        <v/>
      </c>
      <c r="X82" s="108" t="str">
        <f t="shared" si="8"/>
        <v/>
      </c>
    </row>
    <row r="83" spans="2:24" ht="18" customHeight="1">
      <c r="B83" s="109"/>
      <c r="C83" s="89" t="str">
        <f>IF(C82="","",VLOOKUP(C82,LISTAS!$F$5:$G$204,2,0))</f>
        <v/>
      </c>
      <c r="D83" s="152"/>
      <c r="E83" s="100"/>
      <c r="F83" s="100"/>
      <c r="G83" s="101"/>
      <c r="H83" s="100"/>
      <c r="I83" s="120"/>
      <c r="J83" s="100"/>
      <c r="K83" s="101"/>
      <c r="L83" s="100"/>
      <c r="M83" s="100"/>
      <c r="N83" s="100"/>
      <c r="O83" s="101"/>
      <c r="P83" s="123"/>
      <c r="S83" s="105" t="str">
        <f>IF(U83&lt;&gt;"",1+COUNTIF(S72:S82,"1")+COUNTIF(S72:S82,"2")+COUNTIF(S72:S82,"3")+COUNTIF(S72:S82,"4")+COUNTIF(S72:S82,"5")+COUNTIF(S72:S82,"6")+COUNTIF(S72:S82,"7")+COUNTIF(S72:S82,"8")+COUNTIF(S72:S82,"9")+COUNTIF(S72:S82,"10")+COUNTIF(S72:S82,"11"),"")</f>
        <v/>
      </c>
      <c r="T83" s="106" t="str">
        <f t="shared" si="6"/>
        <v/>
      </c>
      <c r="U83" s="111" t="str">
        <f>IF(U75&lt;&gt;"",IF(C72=U75,G74,IF(C74=U75,G74,IF(C80=U75,G82,IF(C82=U75,G82,IF(C88=U75,G90,IF(C90=U75,G90,IF(C96=U75,G98,IF(C98=U75,G98,IF(C104=U75,G106,IF(C106=U75,G106,IF(C112=U75,G114,IF(C114=U75,G114,IF(C120=U75,G122,IF(C122=U75,G122,IF(C128=U75,G130,IF(C130=U75,G130)))))))))))))))),"")</f>
        <v/>
      </c>
      <c r="V83" s="107" t="str">
        <f>IF(U83="","",VLOOKUP(U83,LISTAS!$F$5:$G$204,2,0))</f>
        <v/>
      </c>
      <c r="W83" s="108" t="str">
        <f t="shared" si="7"/>
        <v/>
      </c>
      <c r="X83" s="108" t="str">
        <f t="shared" si="8"/>
        <v/>
      </c>
    </row>
    <row r="84" spans="2:24" ht="18" customHeight="1">
      <c r="B84" s="109"/>
      <c r="C84" s="101"/>
      <c r="D84" s="100"/>
      <c r="E84" s="100"/>
      <c r="F84" s="100"/>
      <c r="G84" s="101"/>
      <c r="H84" s="100"/>
      <c r="I84" s="120"/>
      <c r="J84" s="100"/>
      <c r="K84" s="88" t="str">
        <f>IF(H76&lt;&gt;"",IF(H78&lt;&gt;"",IF(H76=H78,"",IF(H76&gt;H78,G76,G78)),""),"")</f>
        <v/>
      </c>
      <c r="L84" s="151">
        <v>0</v>
      </c>
      <c r="M84" s="100">
        <f>IF(L84&lt;&gt;"",L84,"")</f>
        <v>0</v>
      </c>
      <c r="N84" s="100" t="str">
        <f>IF(L84&lt;&gt;"",IF(K84="","",K84),"")</f>
        <v/>
      </c>
      <c r="O84" s="101">
        <f>IF(M84&lt;&gt;"",IF(M86&lt;&gt;"",SMALL(M84:N86,1),""),"")</f>
        <v>0</v>
      </c>
      <c r="P84" s="123"/>
      <c r="S84" s="105" t="str">
        <f>IF(U84&lt;&gt;"",1+COUNTIF(S72:S83,"1")+COUNTIF(S72:S83,"2")+COUNTIF(S72:S83,"3")+COUNTIF(S72:S83,"4")+COUNTIF(S72:S83,"5")+COUNTIF(S72:S83,"6")+COUNTIF(S72:S83,"7")+COUNTIF(S72:S83,"8")+COUNTIF(S72:S83,"9")+COUNTIF(S72:S83,"10")+COUNTIF(S72:S83,"11")+COUNTIF(S72:S83,"12"),"")</f>
        <v/>
      </c>
      <c r="T84" s="106" t="str">
        <f t="shared" si="6"/>
        <v/>
      </c>
      <c r="U84" s="111" t="str">
        <f>IF(U76&lt;&gt;"",IF(C72=U76,G74,IF(C74=U76,G74,IF(C80=U76,G82,IF(C82=U76,G82,IF(C88=U76,G90,IF(C90=U76,G90,IF(C96=U76,G98,IF(C98=U76,G98,IF(C104=U76,G106,IF(C106=U76,G106,IF(C112=U76,G114,IF(C114=U76,G114,IF(C120=U76,G122,IF(C122=U76,G122,IF(C128=U76,G130,IF(C130=U76,G130)))))))))))))))),"")</f>
        <v/>
      </c>
      <c r="V84" s="107" t="str">
        <f>IF(U84="","",VLOOKUP(U84,LISTAS!$F$5:$G$204,2,0))</f>
        <v/>
      </c>
      <c r="W84" s="108" t="str">
        <f t="shared" si="7"/>
        <v/>
      </c>
      <c r="X84" s="108" t="str">
        <f t="shared" si="8"/>
        <v/>
      </c>
    </row>
    <row r="85" spans="2:24" ht="18" customHeight="1">
      <c r="B85" s="109"/>
      <c r="C85" s="101"/>
      <c r="D85" s="100"/>
      <c r="E85" s="100"/>
      <c r="F85" s="100"/>
      <c r="G85" s="101"/>
      <c r="H85" s="100"/>
      <c r="I85" s="120"/>
      <c r="J85" s="100"/>
      <c r="K85" s="89" t="str">
        <f>IF(K84="","",VLOOKUP(K84,LISTAS!$F$5:$G$204,2,0))</f>
        <v/>
      </c>
      <c r="L85" s="152"/>
      <c r="M85" s="100"/>
      <c r="N85" s="100"/>
      <c r="O85" s="101"/>
      <c r="P85" s="123"/>
      <c r="S85" s="105" t="str">
        <f>IF(U85&lt;&gt;"",1+COUNTIF(S72:S84,"1")+COUNTIF(S72:S84,"2")+COUNTIF(S72:S84,"3")+COUNTIF(S72:S84,"4")+COUNTIF(S72:S84,"5")+COUNTIF(S72:S84,"6")+COUNTIF(S72:S84,"7")+COUNTIF(S72:S84,"8")+COUNTIF(S72:S84,"9")+COUNTIF(S72:S84,"10")+COUNTIF(S72:S84,"11")+COUNTIF(S72:S84,"12")+COUNTIF(S72:S84,"13"),"")</f>
        <v/>
      </c>
      <c r="T85" s="106" t="str">
        <f t="shared" si="6"/>
        <v/>
      </c>
      <c r="U85" s="111" t="str">
        <f>IF(U77&lt;&gt;"",IF(C72=U77,G74,IF(C74=U77,G74,IF(C80=U77,G82,IF(C82=U77,G82,IF(C88=U77,G90,IF(C90=U77,G90,IF(C96=U77,G98,IF(C98=U77,G98,IF(C104=U77,G106,IF(C106=U77,G106,IF(C112=U77,G114,IF(C114=U77,G114,IF(C120=U77,G122,IF(C122=U77,G122,IF(C128=U77,G130,IF(C130=U77,G130)))))))))))))))),"")</f>
        <v/>
      </c>
      <c r="V85" s="107" t="str">
        <f>IF(U85="","",VLOOKUP(U85,LISTAS!$F$5:$G$204,2,0))</f>
        <v/>
      </c>
      <c r="W85" s="108" t="str">
        <f t="shared" si="7"/>
        <v/>
      </c>
      <c r="X85" s="108" t="str">
        <f t="shared" si="8"/>
        <v/>
      </c>
    </row>
    <row r="86" spans="2:24" ht="18" customHeight="1">
      <c r="B86" s="109"/>
      <c r="C86" s="101"/>
      <c r="D86" s="100"/>
      <c r="E86" s="100"/>
      <c r="F86" s="100"/>
      <c r="G86" s="101"/>
      <c r="H86" s="100"/>
      <c r="I86" s="120"/>
      <c r="J86" s="137"/>
      <c r="K86" s="88" t="str">
        <f>IF(H92&lt;&gt;"",IF(H94&lt;&gt;"",IF(H92=H94,"",IF(H92&gt;H94,G92,G94)),""),"")</f>
        <v/>
      </c>
      <c r="L86" s="151">
        <v>0</v>
      </c>
      <c r="M86" s="110">
        <f>IF(L86&lt;&gt;"",L86,"")</f>
        <v>0</v>
      </c>
      <c r="N86" s="100" t="str">
        <f>IF(L86&lt;&gt;"",IF(K86="","",K86),"")</f>
        <v/>
      </c>
      <c r="O86" s="101" t="str">
        <f>VLOOKUP(O84,M84:N86,2,0)</f>
        <v/>
      </c>
      <c r="P86" s="123"/>
      <c r="S86" s="105" t="str">
        <f>IF(U86&lt;&gt;"",1+COUNTIF(S72:S85,"1")+COUNTIF(S72:S85,"2")+COUNTIF(S72:S85,"3")+COUNTIF(S72:S85,"4")+COUNTIF(S72:S85,"5")+COUNTIF(S72:S85,"6")+COUNTIF(S72:S85,"7")+COUNTIF(S72:S85,"8")+COUNTIF(S72:S85,"9")+COUNTIF(S72:S85,"10")+COUNTIF(S72:S85,"11")+COUNTIF(S72:S85,"12")+COUNTIF(S72:S85,"13")+COUNTIF(S72:S85,"14"),"")</f>
        <v/>
      </c>
      <c r="T86" s="106" t="str">
        <f t="shared" si="6"/>
        <v/>
      </c>
      <c r="U86" s="111" t="str">
        <f>IF(U78&lt;&gt;"",IF(C72=U78,G74,IF(C74=U78,G74,IF(C80=U78,G82,IF(C82=U78,G82,IF(C88=U78,G90,IF(C90=U78,G90,IF(C96=U78,G98,IF(C98=U78,G98,IF(C104=U78,G106,IF(C106=U78,G106,IF(C112=U78,G114,IF(C114=U78,G114,IF(C120=U78,G122,IF(C122=U78,G122,IF(C128=U78,G130,IF(C130=U78,G130)))))))))))))))),"")</f>
        <v/>
      </c>
      <c r="V86" s="107" t="str">
        <f>IF(U86="","",VLOOKUP(U86,LISTAS!$F$5:$G$204,2,0))</f>
        <v/>
      </c>
      <c r="W86" s="108" t="str">
        <f t="shared" si="7"/>
        <v/>
      </c>
      <c r="X86" s="108" t="str">
        <f t="shared" si="8"/>
        <v/>
      </c>
    </row>
    <row r="87" spans="2:24" ht="18" customHeight="1">
      <c r="B87" s="109"/>
      <c r="C87" s="101"/>
      <c r="D87" s="100"/>
      <c r="E87" s="100"/>
      <c r="F87" s="100"/>
      <c r="G87" s="101"/>
      <c r="H87" s="100"/>
      <c r="I87" s="120"/>
      <c r="J87" s="100"/>
      <c r="K87" s="89" t="str">
        <f>IF(K86="","",VLOOKUP(K86,LISTAS!$F$5:$G$204,2,0))</f>
        <v/>
      </c>
      <c r="L87" s="152"/>
      <c r="M87" s="120"/>
      <c r="N87" s="100"/>
      <c r="O87" s="101"/>
      <c r="P87" s="123"/>
      <c r="S87" s="105" t="str">
        <f>IF(U87&lt;&gt;"",1+COUNTIF(S72:S86,"1")+COUNTIF(S72:S86,"2")+COUNTIF(S72:S86,"3")+COUNTIF(S72:S86,"4")+COUNTIF(S72:S86,"5")+COUNTIF(S72:S86,"6")+COUNTIF(S72:S86,"7")+COUNTIF(S72:S86,"8")+COUNTIF(S72:S86,"9")+COUNTIF(S72:S86,"10")+COUNTIF(S72:S86,"11")+COUNTIF(S72:S86,"12")+COUNTIF(S72:S86,"13")+COUNTIF(S72:S86,"14")+COUNTIF(S72:S86,"15"),"")</f>
        <v/>
      </c>
      <c r="T87" s="106" t="str">
        <f t="shared" si="6"/>
        <v/>
      </c>
      <c r="U87" s="111" t="str">
        <f>IF(U79&lt;&gt;"",IF(C72=U79,G74,IF(C74=U79,G74,IF(C80=U79,G82,IF(C82=U79,G82,IF(C88=U79,G90,IF(C90=U79,G90,IF(C96=U79,G98,IF(C98=U79,G98,IF(C104=U79,G106,IF(C106=U79,G106,IF(C112=U79,G114,IF(C114=U79,G114,IF(C120=U79,G122,IF(C122=U79,G122,IF(C128=U79,G130,IF(C130=U79,G130)))))))))))))))),"")</f>
        <v/>
      </c>
      <c r="V87" s="107" t="str">
        <f>IF(U87="","",VLOOKUP(U87,LISTAS!$F$5:$G$204,2,0))</f>
        <v/>
      </c>
      <c r="W87" s="108" t="str">
        <f t="shared" si="7"/>
        <v/>
      </c>
      <c r="X87" s="108" t="str">
        <f t="shared" si="8"/>
        <v/>
      </c>
    </row>
    <row r="88" spans="2:24" ht="18" customHeight="1">
      <c r="B88" s="109">
        <v>6</v>
      </c>
      <c r="C88" s="88"/>
      <c r="D88" s="151">
        <v>0</v>
      </c>
      <c r="E88" s="100">
        <f>IF(D88&lt;&gt;"",D88,"")</f>
        <v>0</v>
      </c>
      <c r="F88" s="100" t="str">
        <f>IF(D88&lt;&gt;"",IF(C88="","",C88),"")</f>
        <v/>
      </c>
      <c r="G88" s="101">
        <f>IF(E88&lt;&gt;"",IF(E90&lt;&gt;"",SMALL(E88:F90,1),""),"")</f>
        <v>0</v>
      </c>
      <c r="H88" s="100"/>
      <c r="I88" s="120"/>
      <c r="J88" s="100"/>
      <c r="K88" s="101"/>
      <c r="L88" s="100"/>
      <c r="M88" s="120"/>
      <c r="N88" s="100"/>
      <c r="O88" s="101"/>
      <c r="P88" s="123"/>
      <c r="S88" s="105"/>
      <c r="T88" s="106"/>
      <c r="U88" s="111"/>
      <c r="V88" s="107"/>
      <c r="W88" s="108"/>
      <c r="X88" s="108"/>
    </row>
    <row r="89" spans="2:24" ht="18" customHeight="1">
      <c r="B89" s="109"/>
      <c r="C89" s="89" t="str">
        <f>IF(C88="","",VLOOKUP(C88,LISTAS!$F$5:$G$204,2,0))</f>
        <v/>
      </c>
      <c r="D89" s="152"/>
      <c r="E89" s="100"/>
      <c r="F89" s="100"/>
      <c r="G89" s="101"/>
      <c r="H89" s="100"/>
      <c r="I89" s="120"/>
      <c r="J89" s="100"/>
      <c r="K89" s="101"/>
      <c r="L89" s="100"/>
      <c r="M89" s="120"/>
      <c r="N89" s="100"/>
      <c r="O89" s="101"/>
      <c r="P89" s="123"/>
      <c r="S89" s="105"/>
      <c r="T89" s="106"/>
      <c r="U89" s="107"/>
      <c r="V89" s="107" t="str">
        <f>IF(U89="","",VLOOKUP(U89,LISTAS!$F$5:$G$204,2,0))</f>
        <v/>
      </c>
      <c r="W89" s="108" t="str">
        <f t="shared" ref="W89" si="9">IF(S89="","",IF(S89=1,180,IF(S89=2,170,IF(S89=3,150,IF(S89=4,140,IF(S89=5,135,IF(S89=6,130,IF(S89=7,120,IF(S89=8,110,IF(S89=9,105,IF(S89=10,105,IF(S89=11,105,IF(S89=12,105,IF(S89=13,105,IF(S89=14,105,IF(S89=15,105,IF(S89=16,105,IF(S89&gt;16,"",""))))))))))))))))))</f>
        <v/>
      </c>
      <c r="X89" s="108" t="str">
        <f t="shared" ref="X89" si="10">IF(S89="","",IF($V$5="NÃO","",IF(S89=1,180,IF(S89=2,170,IF(S89=3,150,IF(S89=4,140,IF(S89=5,135,IF(S89=6,130,IF(S89=7,120,IF(S89=8,110,IF(S89=9,105,IF(S89=10,105,IF(S89=11,105,IF(S89=12,105,IF(S89=13,105,IF(S89=14,105,IF(S89=15,105,IF(S89=16,105,IF(S89&gt;16,"","")))))))))))))))))))</f>
        <v/>
      </c>
    </row>
    <row r="90" spans="2:24" ht="18" customHeight="1">
      <c r="B90" s="109">
        <v>11</v>
      </c>
      <c r="C90" s="88"/>
      <c r="D90" s="151">
        <v>0</v>
      </c>
      <c r="E90" s="110">
        <f>IF(D90&lt;&gt;"",D90,"")</f>
        <v>0</v>
      </c>
      <c r="F90" s="100" t="str">
        <f>IF(D90&lt;&gt;"",IF(C90="","",C90),"")</f>
        <v/>
      </c>
      <c r="G90" s="101" t="str">
        <f>VLOOKUP(G88,E88:F90,2,0)</f>
        <v/>
      </c>
      <c r="H90" s="100"/>
      <c r="I90" s="120"/>
      <c r="J90" s="100"/>
      <c r="K90" s="101"/>
      <c r="L90" s="100"/>
      <c r="M90" s="120"/>
      <c r="N90" s="100"/>
      <c r="O90" s="101"/>
      <c r="P90" s="123"/>
      <c r="S90" s="105"/>
      <c r="T90" s="106"/>
      <c r="U90" s="111"/>
      <c r="V90" s="107"/>
      <c r="W90" s="108"/>
      <c r="X90" s="108"/>
    </row>
    <row r="91" spans="2:24" ht="18" customHeight="1">
      <c r="B91" s="109"/>
      <c r="C91" s="89" t="str">
        <f>IF(C90="","",VLOOKUP(C90,LISTAS!$F$5:$G$204,2,0))</f>
        <v/>
      </c>
      <c r="D91" s="152"/>
      <c r="E91" s="100"/>
      <c r="F91" s="124"/>
      <c r="G91" s="101"/>
      <c r="H91" s="100"/>
      <c r="I91" s="120"/>
      <c r="J91" s="100"/>
      <c r="K91" s="101"/>
      <c r="L91" s="100"/>
      <c r="M91" s="120"/>
      <c r="N91" s="100"/>
      <c r="O91" s="101"/>
      <c r="P91" s="123"/>
      <c r="S91" s="105"/>
      <c r="T91" s="106"/>
      <c r="U91" s="111"/>
      <c r="V91" s="107"/>
      <c r="W91" s="108"/>
      <c r="X91" s="108"/>
    </row>
    <row r="92" spans="2:24" ht="18" customHeight="1">
      <c r="B92" s="109"/>
      <c r="C92" s="101"/>
      <c r="D92" s="100"/>
      <c r="E92" s="100"/>
      <c r="F92" s="136"/>
      <c r="G92" s="88" t="str">
        <f>IF(D88&lt;&gt;"",IF(D90&lt;&gt;"",IF(D88=D90,"",IF(D88&gt;D90,C88,C90)),""),"")</f>
        <v/>
      </c>
      <c r="H92" s="151">
        <v>0</v>
      </c>
      <c r="I92" s="121">
        <f>IF(H92&lt;&gt;"",H92,"")</f>
        <v>0</v>
      </c>
      <c r="J92" s="100" t="str">
        <f>IF(H92&lt;&gt;"",IF(G92="","",G92),"")</f>
        <v/>
      </c>
      <c r="K92" s="101">
        <f>IF(I92&lt;&gt;"",IF(I94&lt;&gt;"",SMALL(I92:J94,1),""),"")</f>
        <v>0</v>
      </c>
      <c r="L92" s="112"/>
      <c r="M92" s="120"/>
      <c r="N92" s="100"/>
      <c r="O92" s="101"/>
      <c r="P92" s="123"/>
      <c r="S92" s="105"/>
      <c r="T92" s="106"/>
      <c r="U92" s="111"/>
      <c r="V92" s="107"/>
      <c r="W92" s="108"/>
      <c r="X92" s="108"/>
    </row>
    <row r="93" spans="2:24" ht="18" customHeight="1">
      <c r="B93" s="109"/>
      <c r="C93" s="101"/>
      <c r="D93" s="100"/>
      <c r="E93" s="100"/>
      <c r="F93" s="136"/>
      <c r="G93" s="89" t="str">
        <f>IF(G92="","",VLOOKUP(G92,LISTAS!$F$5:$G$204,2,0))</f>
        <v/>
      </c>
      <c r="H93" s="152"/>
      <c r="I93" s="122"/>
      <c r="J93" s="100"/>
      <c r="K93" s="101"/>
      <c r="L93" s="112"/>
      <c r="M93" s="120"/>
      <c r="N93" s="100"/>
      <c r="O93" s="101"/>
      <c r="P93" s="123"/>
      <c r="S93" s="105"/>
      <c r="T93" s="106"/>
      <c r="U93" s="111"/>
      <c r="V93" s="107"/>
      <c r="W93" s="108"/>
      <c r="X93" s="108"/>
    </row>
    <row r="94" spans="2:24" ht="18" customHeight="1">
      <c r="B94" s="109"/>
      <c r="C94" s="101"/>
      <c r="D94" s="100"/>
      <c r="E94" s="120"/>
      <c r="F94" s="137"/>
      <c r="G94" s="88" t="str">
        <f>IF(D96&lt;&gt;"",IF(D98&lt;&gt;"",IF(D96=D98,"",IF(D96&gt;D98,C96,C98)),""),"")</f>
        <v/>
      </c>
      <c r="H94" s="151">
        <v>0</v>
      </c>
      <c r="I94" s="122">
        <f>IF(H94&lt;&gt;"",H94,"")</f>
        <v>0</v>
      </c>
      <c r="J94" s="100" t="str">
        <f>IF(H94&lt;&gt;"",IF(G94="","",G94),"")</f>
        <v/>
      </c>
      <c r="K94" s="101" t="str">
        <f>VLOOKUP(K92,I92:J94,2,0)</f>
        <v/>
      </c>
      <c r="L94" s="112"/>
      <c r="M94" s="120"/>
      <c r="N94" s="100"/>
      <c r="O94" s="101"/>
      <c r="P94" s="123"/>
      <c r="S94" s="105"/>
      <c r="T94" s="106"/>
      <c r="U94" s="111"/>
      <c r="V94" s="107"/>
      <c r="W94" s="108"/>
      <c r="X94" s="108"/>
    </row>
    <row r="95" spans="2:24" ht="18" customHeight="1">
      <c r="B95" s="109"/>
      <c r="C95" s="101"/>
      <c r="D95" s="100"/>
      <c r="E95" s="120"/>
      <c r="F95" s="100"/>
      <c r="G95" s="89" t="str">
        <f>IF(G94="","",VLOOKUP(G94,LISTAS!$F$5:$G$204,2,0))</f>
        <v/>
      </c>
      <c r="H95" s="152"/>
      <c r="I95" s="100"/>
      <c r="J95" s="100"/>
      <c r="K95" s="101"/>
      <c r="L95" s="112"/>
      <c r="M95" s="120"/>
      <c r="N95" s="100"/>
      <c r="O95" s="101"/>
      <c r="P95" s="123"/>
      <c r="S95" s="105"/>
      <c r="T95" s="106"/>
      <c r="U95" s="111"/>
      <c r="V95" s="107"/>
      <c r="W95" s="108"/>
      <c r="X95" s="108"/>
    </row>
    <row r="96" spans="2:24" ht="18" customHeight="1">
      <c r="B96" s="109">
        <v>4</v>
      </c>
      <c r="C96" s="88"/>
      <c r="D96" s="151">
        <v>0</v>
      </c>
      <c r="E96" s="121">
        <f>IF(D96&lt;&gt;"",D96,"")</f>
        <v>0</v>
      </c>
      <c r="F96" s="100" t="str">
        <f>IF(D96&lt;&gt;"",IF(C96="","",C96),"")</f>
        <v/>
      </c>
      <c r="G96" s="101">
        <f>IF(E96&lt;&gt;"",IF(E98&lt;&gt;"",SMALL(E96:F98,1),""),"")</f>
        <v>0</v>
      </c>
      <c r="H96" s="100"/>
      <c r="I96" s="100"/>
      <c r="J96" s="100"/>
      <c r="K96" s="101"/>
      <c r="L96" s="100"/>
      <c r="M96" s="120"/>
      <c r="N96" s="100"/>
      <c r="O96" s="101"/>
      <c r="P96" s="123"/>
      <c r="R96" s="40"/>
      <c r="S96" s="105"/>
      <c r="T96" s="106"/>
      <c r="U96" s="111"/>
      <c r="V96" s="107"/>
      <c r="W96" s="108"/>
      <c r="X96" s="108"/>
    </row>
    <row r="97" spans="2:24" ht="18" customHeight="1">
      <c r="B97" s="109"/>
      <c r="C97" s="89" t="str">
        <f>IF(C96="","",VLOOKUP(C96,LISTAS!$F$5:$G$204,2,0))</f>
        <v/>
      </c>
      <c r="D97" s="152"/>
      <c r="E97" s="122"/>
      <c r="F97" s="100"/>
      <c r="G97" s="101"/>
      <c r="H97" s="100"/>
      <c r="I97" s="100"/>
      <c r="J97" s="100"/>
      <c r="K97" s="101"/>
      <c r="L97" s="100"/>
      <c r="M97" s="120"/>
      <c r="N97" s="100"/>
      <c r="O97" s="101"/>
      <c r="P97" s="123"/>
      <c r="R97" s="40"/>
      <c r="S97" s="105"/>
      <c r="T97" s="106"/>
      <c r="U97" s="111"/>
      <c r="V97" s="107"/>
      <c r="W97" s="108"/>
      <c r="X97" s="108"/>
    </row>
    <row r="98" spans="2:24" ht="18" customHeight="1">
      <c r="B98" s="109">
        <v>13</v>
      </c>
      <c r="C98" s="88"/>
      <c r="D98" s="151">
        <v>0</v>
      </c>
      <c r="E98" s="122">
        <f>IF(D98&lt;&gt;"",D98,"")</f>
        <v>0</v>
      </c>
      <c r="F98" s="100" t="str">
        <f>IF(D98&lt;&gt;"",IF(C98="","",C98),"")</f>
        <v/>
      </c>
      <c r="G98" s="101" t="str">
        <f>VLOOKUP(G96,E96:F98,2,0)</f>
        <v/>
      </c>
      <c r="H98" s="100"/>
      <c r="I98" s="100"/>
      <c r="J98" s="100"/>
      <c r="K98" s="101"/>
      <c r="L98" s="100"/>
      <c r="M98" s="120"/>
      <c r="N98" s="100"/>
      <c r="O98" s="101"/>
      <c r="P98" s="123"/>
      <c r="R98" s="40"/>
      <c r="S98" s="105"/>
      <c r="T98" s="106"/>
      <c r="U98" s="111"/>
      <c r="V98" s="107"/>
      <c r="W98" s="108"/>
      <c r="X98" s="108"/>
    </row>
    <row r="99" spans="2:24" ht="18" customHeight="1">
      <c r="B99" s="109"/>
      <c r="C99" s="89" t="str">
        <f>IF(C98="","",VLOOKUP(C98,LISTAS!$F$5:$G$204,2,0))</f>
        <v/>
      </c>
      <c r="D99" s="152"/>
      <c r="E99" s="100"/>
      <c r="F99" s="100"/>
      <c r="G99" s="101"/>
      <c r="H99" s="100"/>
      <c r="I99" s="100"/>
      <c r="J99" s="100"/>
      <c r="K99" s="101"/>
      <c r="L99" s="100"/>
      <c r="M99" s="120"/>
      <c r="N99" s="100"/>
      <c r="O99" s="101"/>
      <c r="P99" s="100"/>
      <c r="R99" s="40"/>
      <c r="S99" s="105"/>
      <c r="T99" s="106"/>
      <c r="U99" s="111"/>
      <c r="V99" s="107"/>
      <c r="W99" s="108"/>
      <c r="X99" s="108"/>
    </row>
    <row r="100" spans="2:24" ht="18" customHeight="1">
      <c r="B100" s="109"/>
      <c r="C100" s="94"/>
      <c r="D100" s="112"/>
      <c r="E100" s="100"/>
      <c r="F100" s="100"/>
      <c r="G100" s="101"/>
      <c r="H100" s="100"/>
      <c r="I100" s="100"/>
      <c r="J100" s="100"/>
      <c r="K100" s="101"/>
      <c r="L100" s="100"/>
      <c r="M100" s="120"/>
      <c r="N100" s="100"/>
      <c r="O100" s="88" t="str">
        <f>IF(L84&lt;&gt;"",IF(L86&lt;&gt;"",IF(L84=L86,"",IF(L84&gt;L86,K84,K86)),""),"")</f>
        <v/>
      </c>
      <c r="P100" s="151">
        <v>0</v>
      </c>
      <c r="Q100" s="43"/>
      <c r="S100" s="105"/>
      <c r="T100" s="106"/>
      <c r="U100" s="111"/>
      <c r="V100" s="107"/>
      <c r="W100" s="108"/>
      <c r="X100" s="108"/>
    </row>
    <row r="101" spans="2:24" ht="18" customHeight="1">
      <c r="B101" s="109"/>
      <c r="C101" s="94"/>
      <c r="D101" s="112"/>
      <c r="E101" s="100"/>
      <c r="F101" s="100"/>
      <c r="G101" s="101"/>
      <c r="H101" s="100"/>
      <c r="I101" s="100"/>
      <c r="J101" s="100"/>
      <c r="K101" s="101"/>
      <c r="L101" s="100"/>
      <c r="M101" s="120"/>
      <c r="N101" s="100"/>
      <c r="O101" s="89" t="str">
        <f>IF(O100="","",VLOOKUP(O100,LISTAS!$F$5:$G$204,2,0))</f>
        <v/>
      </c>
      <c r="P101" s="152"/>
      <c r="Q101" s="43"/>
      <c r="S101" s="105"/>
      <c r="T101" s="106"/>
      <c r="U101" s="111"/>
      <c r="V101" s="107"/>
      <c r="W101" s="108"/>
      <c r="X101" s="108"/>
    </row>
    <row r="102" spans="2:24" ht="18" customHeight="1">
      <c r="B102" s="109"/>
      <c r="C102" s="94"/>
      <c r="D102" s="112"/>
      <c r="E102" s="100"/>
      <c r="F102" s="100"/>
      <c r="G102" s="101"/>
      <c r="H102" s="100"/>
      <c r="I102" s="100"/>
      <c r="J102" s="100"/>
      <c r="K102" s="101"/>
      <c r="L102" s="100"/>
      <c r="M102" s="120"/>
      <c r="N102" s="137"/>
      <c r="O102" s="88" t="str">
        <f>IF(L116&lt;&gt;"",IF(L118&lt;&gt;"",IF(L116=L118,"",IF(L116&gt;L118,K116,K118)),""),"")</f>
        <v/>
      </c>
      <c r="P102" s="151">
        <v>0</v>
      </c>
      <c r="Q102" s="43"/>
      <c r="S102" s="105"/>
      <c r="T102" s="106"/>
      <c r="U102" s="111"/>
      <c r="V102" s="107"/>
      <c r="W102" s="108"/>
      <c r="X102" s="108"/>
    </row>
    <row r="103" spans="2:24" ht="18" customHeight="1">
      <c r="B103" s="109"/>
      <c r="C103" s="94"/>
      <c r="D103" s="112"/>
      <c r="E103" s="100"/>
      <c r="F103" s="100"/>
      <c r="G103" s="101"/>
      <c r="H103" s="100"/>
      <c r="I103" s="100"/>
      <c r="J103" s="100"/>
      <c r="K103" s="101"/>
      <c r="L103" s="100"/>
      <c r="M103" s="120"/>
      <c r="N103" s="100"/>
      <c r="O103" s="89" t="str">
        <f>IF(O102="","",VLOOKUP(O102,LISTAS!$F$5:$G$204,2,0))</f>
        <v/>
      </c>
      <c r="P103" s="152"/>
      <c r="Q103" s="43"/>
      <c r="S103" s="105"/>
      <c r="T103" s="106"/>
      <c r="U103" s="111"/>
      <c r="V103" s="107"/>
      <c r="W103" s="108"/>
      <c r="X103" s="108"/>
    </row>
    <row r="104" spans="2:24" ht="18" customHeight="1">
      <c r="B104" s="109">
        <v>3</v>
      </c>
      <c r="C104" s="88"/>
      <c r="D104" s="151">
        <v>0</v>
      </c>
      <c r="E104" s="100">
        <f>IF(D104&lt;&gt;"",D104,"")</f>
        <v>0</v>
      </c>
      <c r="F104" s="100" t="str">
        <f>IF(D104&lt;&gt;"",IF(C104="","",C104),"")</f>
        <v/>
      </c>
      <c r="G104" s="101">
        <f>IF(E104&lt;&gt;"",IF(E106&lt;&gt;"",SMALL(E104:F106,1),""),"")</f>
        <v>0</v>
      </c>
      <c r="H104" s="100"/>
      <c r="I104" s="100"/>
      <c r="J104" s="100"/>
      <c r="K104" s="101"/>
      <c r="L104" s="100"/>
      <c r="M104" s="120"/>
      <c r="N104" s="100"/>
      <c r="O104" s="101"/>
      <c r="P104" s="123"/>
      <c r="Q104" s="43"/>
      <c r="S104" s="105"/>
      <c r="T104" s="106"/>
      <c r="U104" s="111"/>
      <c r="V104" s="107"/>
      <c r="W104" s="108"/>
      <c r="X104" s="108"/>
    </row>
    <row r="105" spans="2:24" ht="18" customHeight="1">
      <c r="B105" s="109"/>
      <c r="C105" s="89" t="str">
        <f>IF(C104="","",VLOOKUP(C104,LISTAS!$F$5:$G$204,2,0))</f>
        <v/>
      </c>
      <c r="D105" s="152"/>
      <c r="E105" s="100"/>
      <c r="F105" s="100"/>
      <c r="G105" s="101"/>
      <c r="H105" s="100"/>
      <c r="I105" s="100"/>
      <c r="J105" s="100"/>
      <c r="K105" s="101"/>
      <c r="L105" s="100"/>
      <c r="M105" s="120"/>
      <c r="N105" s="100"/>
      <c r="O105" s="101"/>
      <c r="P105" s="123"/>
      <c r="Q105" s="43"/>
      <c r="S105" s="105"/>
      <c r="T105" s="106"/>
      <c r="U105" s="107"/>
      <c r="V105" s="107"/>
      <c r="W105" s="108"/>
      <c r="X105" s="108"/>
    </row>
    <row r="106" spans="2:24" ht="18" customHeight="1">
      <c r="B106" s="109">
        <v>14</v>
      </c>
      <c r="C106" s="88"/>
      <c r="D106" s="151">
        <v>0</v>
      </c>
      <c r="E106" s="110">
        <f>IF(D106&lt;&gt;"",D106,"")</f>
        <v>0</v>
      </c>
      <c r="F106" s="100" t="str">
        <f>IF(D106&lt;&gt;"",IF(C106="","",C106),"")</f>
        <v/>
      </c>
      <c r="G106" s="101" t="str">
        <f>VLOOKUP(G104,E104:F106,2,0)</f>
        <v/>
      </c>
      <c r="H106" s="100"/>
      <c r="I106" s="100"/>
      <c r="J106" s="100"/>
      <c r="K106" s="101"/>
      <c r="L106" s="100"/>
      <c r="M106" s="120"/>
      <c r="N106" s="100"/>
      <c r="O106" s="101"/>
      <c r="P106" s="123"/>
      <c r="Q106" s="43"/>
      <c r="S106" s="105"/>
      <c r="T106" s="106"/>
      <c r="U106" s="107"/>
      <c r="V106" s="107" t="str">
        <f>IF(U106="","",VLOOKUP(U106,LISTAS!$F$5:$G$204,2,0))</f>
        <v/>
      </c>
      <c r="W106" s="108" t="str">
        <f t="shared" ref="W106:W132" si="11">IF(S106="","",IF(S106=1,180,IF(S106=2,170,IF(S106=3,150,IF(S106=4,140,IF(S106=5,135,IF(S106=6,130,IF(S106=7,120,IF(S106=8,110,IF(S106=9,105,IF(S106=10,105,IF(S106=11,105,IF(S106=12,105,IF(S106=13,105,IF(S106=14,105,IF(S106=15,105,IF(S106=16,105,IF(S106&gt;16,"",""))))))))))))))))))</f>
        <v/>
      </c>
      <c r="X106" s="108" t="str">
        <f t="shared" ref="X106:X132" si="12">IF(S106="","",IF($V$5="NÃO","",IF(S106=1,180,IF(S106=2,170,IF(S106=3,150,IF(S106=4,140,IF(S106=5,135,IF(S106=6,130,IF(S106=7,120,IF(S106=8,110,IF(S106=9,105,IF(S106=10,105,IF(S106=11,105,IF(S106=12,105,IF(S106=13,105,IF(S106=14,105,IF(S106=15,105,IF(S106=16,105,IF(S106&gt;16,"","")))))))))))))))))))</f>
        <v/>
      </c>
    </row>
    <row r="107" spans="2:24" ht="18" customHeight="1">
      <c r="B107" s="109"/>
      <c r="C107" s="89" t="str">
        <f>IF(C106="","",VLOOKUP(C106,LISTAS!$F$5:$G$204,2,0))</f>
        <v/>
      </c>
      <c r="D107" s="152"/>
      <c r="E107" s="100"/>
      <c r="F107" s="124"/>
      <c r="G107" s="101"/>
      <c r="H107" s="100"/>
      <c r="I107" s="100"/>
      <c r="J107" s="100"/>
      <c r="K107" s="101"/>
      <c r="L107" s="100"/>
      <c r="M107" s="120"/>
      <c r="N107" s="100"/>
      <c r="O107" s="101"/>
      <c r="P107" s="123"/>
      <c r="Q107" s="43"/>
      <c r="S107" s="105"/>
      <c r="T107" s="106"/>
      <c r="U107" s="107"/>
      <c r="V107" s="107"/>
      <c r="W107" s="108"/>
      <c r="X107" s="108"/>
    </row>
    <row r="108" spans="2:24" ht="18" customHeight="1">
      <c r="B108" s="109"/>
      <c r="C108" s="94"/>
      <c r="D108" s="112"/>
      <c r="E108" s="100"/>
      <c r="F108" s="136"/>
      <c r="G108" s="88" t="str">
        <f>IF(D104&lt;&gt;"",IF(D106&lt;&gt;"",IF(D104=D106,"",IF(D104&gt;D106,C104,C106)),""),"")</f>
        <v/>
      </c>
      <c r="H108" s="151">
        <v>0</v>
      </c>
      <c r="I108" s="100">
        <f>IF(H108&lt;&gt;"",H108,"")</f>
        <v>0</v>
      </c>
      <c r="J108" s="100" t="str">
        <f>IF(H108&lt;&gt;"",IF(G108="","",G108),"")</f>
        <v/>
      </c>
      <c r="K108" s="101">
        <f>IF(I108&lt;&gt;"",IF(I110&lt;&gt;"",SMALL(I108:J110,1),""),"")</f>
        <v>0</v>
      </c>
      <c r="L108" s="100"/>
      <c r="M108" s="120"/>
      <c r="N108" s="100"/>
      <c r="O108" s="101"/>
      <c r="P108" s="123"/>
      <c r="Q108" s="43"/>
      <c r="S108" s="105"/>
      <c r="T108" s="106"/>
      <c r="U108" s="107"/>
      <c r="V108" s="107" t="str">
        <f>IF(U108="","",VLOOKUP(U108,LISTAS!$F$5:$G$204,2,0))</f>
        <v/>
      </c>
      <c r="W108" s="108" t="str">
        <f t="shared" si="11"/>
        <v/>
      </c>
      <c r="X108" s="108" t="str">
        <f t="shared" si="12"/>
        <v/>
      </c>
    </row>
    <row r="109" spans="2:24" ht="18" customHeight="1">
      <c r="B109" s="109"/>
      <c r="C109" s="94"/>
      <c r="D109" s="112"/>
      <c r="E109" s="100"/>
      <c r="F109" s="136"/>
      <c r="G109" s="89" t="str">
        <f>IF(G108="","",VLOOKUP(G108,LISTAS!$F$5:$G$204,2,0))</f>
        <v/>
      </c>
      <c r="H109" s="152"/>
      <c r="I109" s="100"/>
      <c r="J109" s="100"/>
      <c r="K109" s="101"/>
      <c r="L109" s="100"/>
      <c r="M109" s="120"/>
      <c r="N109" s="100"/>
      <c r="O109" s="101"/>
      <c r="P109" s="123"/>
      <c r="Q109" s="43"/>
      <c r="S109" s="105"/>
      <c r="T109" s="106"/>
      <c r="U109" s="107"/>
      <c r="V109" s="107"/>
      <c r="W109" s="108"/>
      <c r="X109" s="108"/>
    </row>
    <row r="110" spans="2:24" ht="18" customHeight="1">
      <c r="B110" s="109"/>
      <c r="C110" s="94"/>
      <c r="D110" s="112"/>
      <c r="E110" s="120"/>
      <c r="F110" s="137"/>
      <c r="G110" s="88" t="str">
        <f>IF(D112&lt;&gt;"",IF(D114&lt;&gt;"",IF(D112=D114,"",IF(D112&gt;D114,C112,C114)),""),"")</f>
        <v/>
      </c>
      <c r="H110" s="151">
        <v>0</v>
      </c>
      <c r="I110" s="110">
        <f>IF(H110&lt;&gt;"",H110,"")</f>
        <v>0</v>
      </c>
      <c r="J110" s="100" t="str">
        <f>IF(H110&lt;&gt;"",IF(G110="","",G110),"")</f>
        <v/>
      </c>
      <c r="K110" s="101" t="str">
        <f>VLOOKUP(K108,I108:J110,2,0)</f>
        <v/>
      </c>
      <c r="L110" s="100"/>
      <c r="M110" s="120"/>
      <c r="N110" s="100"/>
      <c r="O110" s="101"/>
      <c r="P110" s="123"/>
      <c r="S110" s="105"/>
      <c r="T110" s="106"/>
      <c r="U110" s="107"/>
      <c r="V110" s="107" t="str">
        <f>IF(U110="","",VLOOKUP(U110,LISTAS!$F$5:$G$204,2,0))</f>
        <v/>
      </c>
      <c r="W110" s="108" t="str">
        <f t="shared" si="11"/>
        <v/>
      </c>
      <c r="X110" s="108" t="str">
        <f t="shared" si="12"/>
        <v/>
      </c>
    </row>
    <row r="111" spans="2:24" ht="18" customHeight="1">
      <c r="B111" s="109"/>
      <c r="C111" s="94"/>
      <c r="D111" s="112"/>
      <c r="E111" s="120"/>
      <c r="F111" s="100"/>
      <c r="G111" s="89" t="str">
        <f>IF(G110="","",VLOOKUP(G110,LISTAS!$F$5:$G$204,2,0))</f>
        <v/>
      </c>
      <c r="H111" s="152"/>
      <c r="I111" s="120"/>
      <c r="J111" s="100"/>
      <c r="K111" s="101"/>
      <c r="L111" s="100"/>
      <c r="M111" s="120"/>
      <c r="N111" s="100"/>
      <c r="O111" s="101"/>
      <c r="P111" s="123"/>
      <c r="S111" s="105"/>
      <c r="T111" s="106"/>
      <c r="U111" s="107"/>
      <c r="V111" s="107"/>
      <c r="W111" s="108"/>
      <c r="X111" s="108"/>
    </row>
    <row r="112" spans="2:24" ht="18" customHeight="1">
      <c r="B112" s="109">
        <v>5</v>
      </c>
      <c r="C112" s="88"/>
      <c r="D112" s="151">
        <v>0</v>
      </c>
      <c r="E112" s="121">
        <f>IF(D112&lt;&gt;"",D112,"")</f>
        <v>0</v>
      </c>
      <c r="F112" s="100" t="str">
        <f>IF(D112&lt;&gt;"",IF(C112="","",C112),"")</f>
        <v/>
      </c>
      <c r="G112" s="101">
        <f>IF(E112&lt;&gt;"",IF(E114&lt;&gt;"",SMALL(E112:F114,1),""),"")</f>
        <v>0</v>
      </c>
      <c r="H112" s="100"/>
      <c r="I112" s="120"/>
      <c r="J112" s="100"/>
      <c r="K112" s="101"/>
      <c r="L112" s="100"/>
      <c r="M112" s="120"/>
      <c r="N112" s="100"/>
      <c r="O112" s="101"/>
      <c r="P112" s="123"/>
      <c r="S112" s="105"/>
      <c r="T112" s="106"/>
      <c r="U112" s="107"/>
      <c r="V112" s="107" t="str">
        <f>IF(U112="","",VLOOKUP(U112,LISTAS!$F$5:$G$204,2,0))</f>
        <v/>
      </c>
      <c r="W112" s="108" t="str">
        <f t="shared" si="11"/>
        <v/>
      </c>
      <c r="X112" s="108" t="str">
        <f t="shared" si="12"/>
        <v/>
      </c>
    </row>
    <row r="113" spans="2:24" ht="18" customHeight="1">
      <c r="B113" s="109"/>
      <c r="C113" s="89" t="str">
        <f>IF(C112="","",VLOOKUP(C112,LISTAS!$F$5:$G$204,2,0))</f>
        <v/>
      </c>
      <c r="D113" s="152"/>
      <c r="E113" s="122"/>
      <c r="F113" s="100"/>
      <c r="G113" s="101"/>
      <c r="H113" s="100"/>
      <c r="I113" s="120"/>
      <c r="J113" s="100"/>
      <c r="K113" s="101"/>
      <c r="L113" s="100"/>
      <c r="M113" s="120"/>
      <c r="N113" s="100"/>
      <c r="O113" s="101"/>
      <c r="P113" s="123"/>
      <c r="S113" s="105"/>
      <c r="T113" s="106"/>
      <c r="U113" s="107"/>
      <c r="V113" s="107"/>
      <c r="W113" s="108"/>
      <c r="X113" s="108"/>
    </row>
    <row r="114" spans="2:24" ht="18" customHeight="1">
      <c r="B114" s="109">
        <v>12</v>
      </c>
      <c r="C114" s="88"/>
      <c r="D114" s="151">
        <v>0</v>
      </c>
      <c r="E114" s="122">
        <f>IF(D114&lt;&gt;"",D114,"")</f>
        <v>0</v>
      </c>
      <c r="F114" s="100" t="str">
        <f>IF(D114&lt;&gt;"",IF(C114="","",C114),"")</f>
        <v/>
      </c>
      <c r="G114" s="101" t="str">
        <f>VLOOKUP(G112,E112:F114,2,0)</f>
        <v/>
      </c>
      <c r="H114" s="100"/>
      <c r="I114" s="120"/>
      <c r="J114" s="100"/>
      <c r="K114" s="101"/>
      <c r="L114" s="100"/>
      <c r="M114" s="120"/>
      <c r="N114" s="100"/>
      <c r="O114" s="101"/>
      <c r="P114" s="123"/>
      <c r="S114" s="105"/>
      <c r="T114" s="106"/>
      <c r="U114" s="107"/>
      <c r="V114" s="107" t="str">
        <f>IF(U114="","",VLOOKUP(U114,LISTAS!$F$5:$G$204,2,0))</f>
        <v/>
      </c>
      <c r="W114" s="108" t="str">
        <f t="shared" si="11"/>
        <v/>
      </c>
      <c r="X114" s="108" t="str">
        <f t="shared" si="12"/>
        <v/>
      </c>
    </row>
    <row r="115" spans="2:24" ht="18" customHeight="1">
      <c r="B115" s="109"/>
      <c r="C115" s="89" t="str">
        <f>IF(C114="","",VLOOKUP(C114,LISTAS!$F$5:$G$204,2,0))</f>
        <v/>
      </c>
      <c r="D115" s="152"/>
      <c r="E115" s="100"/>
      <c r="F115" s="100"/>
      <c r="G115" s="101"/>
      <c r="H115" s="100"/>
      <c r="I115" s="120"/>
      <c r="J115" s="100"/>
      <c r="K115" s="101"/>
      <c r="L115" s="100"/>
      <c r="M115" s="120"/>
      <c r="N115" s="100"/>
      <c r="O115" s="101"/>
      <c r="P115" s="123"/>
      <c r="S115" s="105"/>
      <c r="T115" s="106"/>
      <c r="U115" s="107"/>
      <c r="V115" s="107"/>
      <c r="W115" s="108"/>
      <c r="X115" s="108"/>
    </row>
    <row r="116" spans="2:24" ht="18" customHeight="1">
      <c r="B116" s="109"/>
      <c r="C116" s="94"/>
      <c r="D116" s="112"/>
      <c r="E116" s="100"/>
      <c r="F116" s="100"/>
      <c r="G116" s="101"/>
      <c r="H116" s="100"/>
      <c r="I116" s="120"/>
      <c r="J116" s="100"/>
      <c r="K116" s="88" t="str">
        <f>IF(H108&lt;&gt;"",IF(H110&lt;&gt;"",IF(H108=H110,"",IF(H108&gt;H110,G108,G110)),""),"")</f>
        <v/>
      </c>
      <c r="L116" s="151">
        <v>0</v>
      </c>
      <c r="M116" s="121">
        <f>IF(L116&lt;&gt;"",L116,"")</f>
        <v>0</v>
      </c>
      <c r="N116" s="100" t="str">
        <f>IF(L116&lt;&gt;"",IF(K116="","",K116),"")</f>
        <v/>
      </c>
      <c r="O116" s="101">
        <f>IF(M116&lt;&gt;"",IF(M118&lt;&gt;"",SMALL(M116:N118,1),""),"")</f>
        <v>0</v>
      </c>
      <c r="P116" s="123"/>
      <c r="S116" s="105"/>
      <c r="T116" s="106"/>
      <c r="U116" s="107"/>
      <c r="V116" s="107" t="str">
        <f>IF(U116="","",VLOOKUP(U116,LISTAS!$F$5:$G$204,2,0))</f>
        <v/>
      </c>
      <c r="W116" s="108" t="str">
        <f t="shared" si="11"/>
        <v/>
      </c>
      <c r="X116" s="108" t="str">
        <f t="shared" si="12"/>
        <v/>
      </c>
    </row>
    <row r="117" spans="2:24" ht="18" customHeight="1">
      <c r="B117" s="109"/>
      <c r="C117" s="94"/>
      <c r="D117" s="112"/>
      <c r="E117" s="100"/>
      <c r="F117" s="100"/>
      <c r="G117" s="101"/>
      <c r="H117" s="100"/>
      <c r="I117" s="120"/>
      <c r="J117" s="100"/>
      <c r="K117" s="89" t="str">
        <f>IF(K116="","",VLOOKUP(K116,LISTAS!$F$5:$G$204,2,0))</f>
        <v/>
      </c>
      <c r="L117" s="152"/>
      <c r="M117" s="122"/>
      <c r="N117" s="100"/>
      <c r="O117" s="101"/>
      <c r="P117" s="123"/>
      <c r="S117" s="105"/>
      <c r="T117" s="106"/>
      <c r="U117" s="107"/>
      <c r="V117" s="107"/>
      <c r="W117" s="108"/>
      <c r="X117" s="108"/>
    </row>
    <row r="118" spans="2:24" ht="18" customHeight="1">
      <c r="B118" s="109"/>
      <c r="C118" s="94"/>
      <c r="D118" s="112"/>
      <c r="E118" s="100"/>
      <c r="F118" s="100"/>
      <c r="G118" s="101"/>
      <c r="H118" s="100"/>
      <c r="I118" s="120"/>
      <c r="J118" s="137"/>
      <c r="K118" s="88" t="str">
        <f>IF(H124&lt;&gt;"",IF(H126&lt;&gt;"",IF(H124=H126,"",IF(H124&gt;H126,G124,G126)),""),"")</f>
        <v/>
      </c>
      <c r="L118" s="151">
        <v>0</v>
      </c>
      <c r="M118" s="122">
        <f>IF(L118&lt;&gt;"",L118,"")</f>
        <v>0</v>
      </c>
      <c r="N118" s="100" t="str">
        <f>IF(L118&lt;&gt;"",IF(K118="","",K118),"")</f>
        <v/>
      </c>
      <c r="O118" s="101" t="str">
        <f>VLOOKUP(O116,M116:N118,2,0)</f>
        <v/>
      </c>
      <c r="P118" s="123"/>
      <c r="S118" s="105"/>
      <c r="T118" s="106"/>
      <c r="U118" s="107"/>
      <c r="V118" s="107" t="str">
        <f>IF(U118="","",VLOOKUP(U118,LISTAS!$F$5:$G$204,2,0))</f>
        <v/>
      </c>
      <c r="W118" s="108" t="str">
        <f t="shared" si="11"/>
        <v/>
      </c>
      <c r="X118" s="108" t="str">
        <f t="shared" si="12"/>
        <v/>
      </c>
    </row>
    <row r="119" spans="2:24" ht="18" customHeight="1">
      <c r="B119" s="109"/>
      <c r="C119" s="94"/>
      <c r="D119" s="112"/>
      <c r="E119" s="100"/>
      <c r="F119" s="100"/>
      <c r="G119" s="101"/>
      <c r="H119" s="100"/>
      <c r="I119" s="120"/>
      <c r="J119" s="100"/>
      <c r="K119" s="89" t="str">
        <f>IF(K118="","",VLOOKUP(K118,LISTAS!$F$5:$G$204,2,0))</f>
        <v/>
      </c>
      <c r="L119" s="152"/>
      <c r="M119" s="100"/>
      <c r="N119" s="100"/>
      <c r="O119" s="101"/>
      <c r="P119" s="123"/>
      <c r="S119" s="105"/>
      <c r="T119" s="106"/>
      <c r="U119" s="107"/>
      <c r="V119" s="107"/>
      <c r="W119" s="108"/>
      <c r="X119" s="108"/>
    </row>
    <row r="120" spans="2:24" ht="18" customHeight="1">
      <c r="B120" s="109">
        <v>8</v>
      </c>
      <c r="C120" s="88"/>
      <c r="D120" s="151">
        <v>0</v>
      </c>
      <c r="E120" s="100">
        <f>IF(D120&lt;&gt;"",D120,"")</f>
        <v>0</v>
      </c>
      <c r="F120" s="100" t="str">
        <f>IF(D120&lt;&gt;"",IF(C120="","",C120),"")</f>
        <v/>
      </c>
      <c r="G120" s="101">
        <f>IF(E120&lt;&gt;"",IF(E122&lt;&gt;"",SMALL(E120:F122,1),""),"")</f>
        <v>0</v>
      </c>
      <c r="H120" s="100"/>
      <c r="I120" s="120"/>
      <c r="J120" s="100"/>
      <c r="K120" s="94"/>
      <c r="L120" s="112"/>
      <c r="M120" s="100"/>
      <c r="N120" s="100"/>
      <c r="O120" s="101"/>
      <c r="P120" s="123"/>
      <c r="S120" s="105"/>
      <c r="T120" s="106"/>
      <c r="U120" s="107"/>
      <c r="V120" s="107" t="str">
        <f>IF(U120="","",VLOOKUP(U120,LISTAS!$F$5:$G$204,2,0))</f>
        <v/>
      </c>
      <c r="W120" s="108" t="str">
        <f t="shared" si="11"/>
        <v/>
      </c>
      <c r="X120" s="108" t="str">
        <f t="shared" si="12"/>
        <v/>
      </c>
    </row>
    <row r="121" spans="2:24" ht="18" customHeight="1">
      <c r="B121" s="109"/>
      <c r="C121" s="89" t="str">
        <f>IF(C120="","",VLOOKUP(C120,LISTAS!$F$5:$G$204,2,0))</f>
        <v/>
      </c>
      <c r="D121" s="152"/>
      <c r="E121" s="100"/>
      <c r="F121" s="100"/>
      <c r="G121" s="101"/>
      <c r="H121" s="100"/>
      <c r="I121" s="120"/>
      <c r="J121" s="100"/>
      <c r="K121" s="94"/>
      <c r="L121" s="112"/>
      <c r="M121" s="100"/>
      <c r="N121" s="100"/>
      <c r="O121" s="101"/>
      <c r="P121" s="123"/>
      <c r="S121" s="105"/>
      <c r="T121" s="106"/>
      <c r="U121" s="107"/>
      <c r="V121" s="107"/>
      <c r="W121" s="108"/>
      <c r="X121" s="108"/>
    </row>
    <row r="122" spans="2:24" ht="18" customHeight="1">
      <c r="B122" s="109">
        <v>10</v>
      </c>
      <c r="C122" s="88"/>
      <c r="D122" s="151">
        <v>0</v>
      </c>
      <c r="E122" s="110">
        <f>IF(D122&lt;&gt;"",D122,"")</f>
        <v>0</v>
      </c>
      <c r="F122" s="100" t="str">
        <f>IF(D122&lt;&gt;"",IF(C122="","",C122),"")</f>
        <v/>
      </c>
      <c r="G122" s="101" t="str">
        <f>VLOOKUP(G120,E120:F122,2,0)</f>
        <v/>
      </c>
      <c r="H122" s="100"/>
      <c r="I122" s="120"/>
      <c r="J122" s="100"/>
      <c r="K122" s="94"/>
      <c r="L122" s="112"/>
      <c r="M122" s="100"/>
      <c r="N122" s="100"/>
      <c r="O122" s="101"/>
      <c r="P122" s="123"/>
      <c r="S122" s="105"/>
      <c r="T122" s="106"/>
      <c r="U122" s="107"/>
      <c r="V122" s="107" t="str">
        <f>IF(U122="","",VLOOKUP(U122,LISTAS!$F$5:$G$204,2,0))</f>
        <v/>
      </c>
      <c r="W122" s="108" t="str">
        <f t="shared" si="11"/>
        <v/>
      </c>
      <c r="X122" s="108" t="str">
        <f t="shared" si="12"/>
        <v/>
      </c>
    </row>
    <row r="123" spans="2:24" ht="18" customHeight="1">
      <c r="B123" s="109"/>
      <c r="C123" s="89" t="str">
        <f>IF(C122="","",VLOOKUP(C122,LISTAS!$F$5:$G$204,2,0))</f>
        <v/>
      </c>
      <c r="D123" s="152"/>
      <c r="E123" s="100"/>
      <c r="F123" s="124"/>
      <c r="G123" s="101"/>
      <c r="H123" s="100"/>
      <c r="I123" s="120"/>
      <c r="J123" s="100"/>
      <c r="K123" s="94"/>
      <c r="L123" s="112"/>
      <c r="M123" s="100"/>
      <c r="N123" s="100"/>
      <c r="O123" s="101"/>
      <c r="P123" s="123"/>
      <c r="S123" s="105"/>
      <c r="T123" s="106"/>
      <c r="U123" s="107"/>
      <c r="V123" s="107"/>
      <c r="W123" s="108"/>
      <c r="X123" s="108"/>
    </row>
    <row r="124" spans="2:24" ht="18" customHeight="1">
      <c r="B124" s="109"/>
      <c r="C124" s="94"/>
      <c r="D124" s="112"/>
      <c r="E124" s="100"/>
      <c r="F124" s="136"/>
      <c r="G124" s="88" t="str">
        <f>IF(D120&lt;&gt;"",IF(D122&lt;&gt;"",IF(D120=D122,"",IF(D120&gt;D122,C120,C122)),""),"")</f>
        <v/>
      </c>
      <c r="H124" s="151">
        <v>0</v>
      </c>
      <c r="I124" s="121">
        <f>IF(H124&lt;&gt;"",H124,"")</f>
        <v>0</v>
      </c>
      <c r="J124" s="100" t="str">
        <f>IF(H124&lt;&gt;"",IF(G124="","",G124),"")</f>
        <v/>
      </c>
      <c r="K124" s="101">
        <f>IF(I124&lt;&gt;"",IF(I126&lt;&gt;"",SMALL(I124:J126,1),""),"")</f>
        <v>0</v>
      </c>
      <c r="L124" s="112"/>
      <c r="M124" s="100"/>
      <c r="N124" s="100"/>
      <c r="O124" s="101"/>
      <c r="P124" s="123"/>
      <c r="S124" s="105"/>
      <c r="T124" s="106"/>
      <c r="U124" s="107"/>
      <c r="V124" s="107" t="str">
        <f>IF(U124="","",VLOOKUP(U124,LISTAS!$F$5:$G$204,2,0))</f>
        <v/>
      </c>
      <c r="W124" s="108" t="str">
        <f t="shared" si="11"/>
        <v/>
      </c>
      <c r="X124" s="108" t="str">
        <f t="shared" si="12"/>
        <v/>
      </c>
    </row>
    <row r="125" spans="2:24" ht="18" customHeight="1">
      <c r="B125" s="109"/>
      <c r="C125" s="94"/>
      <c r="D125" s="112"/>
      <c r="E125" s="100"/>
      <c r="F125" s="136"/>
      <c r="G125" s="89" t="str">
        <f>IF(G124="","",VLOOKUP(G124,LISTAS!$F$5:$G$204,2,0))</f>
        <v/>
      </c>
      <c r="H125" s="152"/>
      <c r="I125" s="122"/>
      <c r="J125" s="100"/>
      <c r="K125" s="101"/>
      <c r="L125" s="112"/>
      <c r="M125" s="100"/>
      <c r="N125" s="100"/>
      <c r="O125" s="101"/>
      <c r="P125" s="123"/>
      <c r="S125" s="105"/>
      <c r="T125" s="106"/>
      <c r="U125" s="107"/>
      <c r="V125" s="107"/>
      <c r="W125" s="108"/>
      <c r="X125" s="108"/>
    </row>
    <row r="126" spans="2:24" ht="18" customHeight="1">
      <c r="B126" s="109"/>
      <c r="C126" s="94"/>
      <c r="D126" s="112"/>
      <c r="E126" s="120"/>
      <c r="F126" s="137"/>
      <c r="G126" s="88" t="str">
        <f>IF(D128&lt;&gt;"",IF(D130&lt;&gt;"",IF(D128=D130,"",IF(D128&gt;D130,C128,C130)),""),"")</f>
        <v/>
      </c>
      <c r="H126" s="151">
        <v>0</v>
      </c>
      <c r="I126" s="122">
        <f>IF(H126&lt;&gt;"",H126,"")</f>
        <v>0</v>
      </c>
      <c r="J126" s="100" t="str">
        <f>IF(H126&lt;&gt;"",IF(G126="","",G126),"")</f>
        <v/>
      </c>
      <c r="K126" s="101" t="str">
        <f>VLOOKUP(K124,I124:J126,2,0)</f>
        <v/>
      </c>
      <c r="L126" s="112"/>
      <c r="M126" s="100"/>
      <c r="N126" s="100"/>
      <c r="O126" s="101"/>
      <c r="P126" s="123"/>
      <c r="S126" s="105"/>
      <c r="T126" s="106"/>
      <c r="U126" s="107"/>
      <c r="V126" s="107" t="str">
        <f>IF(U126="","",VLOOKUP(U126,LISTAS!$F$5:$G$204,2,0))</f>
        <v/>
      </c>
      <c r="W126" s="108" t="str">
        <f t="shared" si="11"/>
        <v/>
      </c>
      <c r="X126" s="108" t="str">
        <f t="shared" si="12"/>
        <v/>
      </c>
    </row>
    <row r="127" spans="2:24" ht="18" customHeight="1">
      <c r="B127" s="109"/>
      <c r="C127" s="94"/>
      <c r="D127" s="112"/>
      <c r="E127" s="120"/>
      <c r="F127" s="100"/>
      <c r="G127" s="89" t="str">
        <f>IF(G126="","",VLOOKUP(G126,LISTAS!$F$5:$G$204,2,0))</f>
        <v/>
      </c>
      <c r="H127" s="152"/>
      <c r="I127" s="100"/>
      <c r="J127" s="100"/>
      <c r="K127" s="101"/>
      <c r="L127" s="112"/>
      <c r="M127" s="100"/>
      <c r="N127" s="100"/>
      <c r="O127" s="101"/>
      <c r="P127" s="123"/>
      <c r="S127" s="105"/>
      <c r="T127" s="106"/>
      <c r="U127" s="107"/>
      <c r="V127" s="107"/>
      <c r="W127" s="108"/>
      <c r="X127" s="108"/>
    </row>
    <row r="128" spans="2:24" ht="18" customHeight="1">
      <c r="B128" s="109">
        <v>2</v>
      </c>
      <c r="C128" s="88"/>
      <c r="D128" s="151">
        <v>0</v>
      </c>
      <c r="E128" s="121">
        <f>IF(D128&lt;&gt;"",D128,"")</f>
        <v>0</v>
      </c>
      <c r="F128" s="100" t="str">
        <f>IF(D128&lt;&gt;"",IF(C128="","",C128),"")</f>
        <v/>
      </c>
      <c r="G128" s="101">
        <f>IF(E128&lt;&gt;"",IF(E130&lt;&gt;"",SMALL(E128:F130,1),""),"")</f>
        <v>0</v>
      </c>
      <c r="H128" s="100"/>
      <c r="I128" s="100"/>
      <c r="J128" s="100"/>
      <c r="K128" s="101"/>
      <c r="L128" s="100"/>
      <c r="M128" s="100"/>
      <c r="N128" s="100"/>
      <c r="O128" s="101"/>
      <c r="P128" s="123"/>
      <c r="S128" s="105"/>
      <c r="T128" s="106"/>
      <c r="U128" s="107"/>
      <c r="V128" s="107" t="str">
        <f>IF(U128="","",VLOOKUP(U128,LISTAS!$F$5:$G$204,2,0))</f>
        <v/>
      </c>
      <c r="W128" s="108" t="str">
        <f t="shared" si="11"/>
        <v/>
      </c>
      <c r="X128" s="108" t="str">
        <f t="shared" si="12"/>
        <v/>
      </c>
    </row>
    <row r="129" spans="2:25" ht="18" customHeight="1">
      <c r="B129" s="109"/>
      <c r="C129" s="89" t="str">
        <f>IF(C128="","",VLOOKUP(C128,LISTAS!$F$5:$G$204,2,0))</f>
        <v/>
      </c>
      <c r="D129" s="152"/>
      <c r="E129" s="122"/>
      <c r="F129" s="100"/>
      <c r="G129" s="101"/>
      <c r="H129" s="100"/>
      <c r="I129" s="100"/>
      <c r="J129" s="100"/>
      <c r="K129" s="101"/>
      <c r="L129" s="100"/>
      <c r="M129" s="100"/>
      <c r="N129" s="100"/>
      <c r="O129" s="101"/>
      <c r="P129" s="123"/>
      <c r="S129" s="105"/>
      <c r="T129" s="106"/>
      <c r="U129" s="107"/>
      <c r="V129" s="107"/>
      <c r="W129" s="108"/>
      <c r="X129" s="108"/>
    </row>
    <row r="130" spans="2:25" ht="18" customHeight="1">
      <c r="B130" s="109">
        <v>15</v>
      </c>
      <c r="C130" s="88"/>
      <c r="D130" s="151">
        <v>0</v>
      </c>
      <c r="E130" s="122">
        <f>IF(D130&lt;&gt;"",D130,"")</f>
        <v>0</v>
      </c>
      <c r="F130" s="100" t="str">
        <f>IF(D130&lt;&gt;"",IF(C130="","",C130),"")</f>
        <v/>
      </c>
      <c r="G130" s="101" t="str">
        <f>VLOOKUP(G128,E128:F130,2,0)</f>
        <v/>
      </c>
      <c r="H130" s="100"/>
      <c r="I130" s="100"/>
      <c r="J130" s="100"/>
      <c r="K130" s="101"/>
      <c r="L130" s="100"/>
      <c r="M130" s="100"/>
      <c r="N130" s="100"/>
      <c r="O130" s="101"/>
      <c r="P130" s="123"/>
      <c r="S130" s="105"/>
      <c r="T130" s="106"/>
      <c r="U130" s="107"/>
      <c r="V130" s="107" t="str">
        <f>IF(U130="","",VLOOKUP(U130,LISTAS!$F$5:$G$204,2,0))</f>
        <v/>
      </c>
      <c r="W130" s="108" t="str">
        <f t="shared" si="11"/>
        <v/>
      </c>
      <c r="X130" s="108" t="str">
        <f t="shared" si="12"/>
        <v/>
      </c>
    </row>
    <row r="131" spans="2:25" ht="18" customHeight="1">
      <c r="B131" s="109"/>
      <c r="C131" s="89" t="str">
        <f>IF(C130="","",VLOOKUP(C130,LISTAS!$F$5:$G$204,2,0))</f>
        <v/>
      </c>
      <c r="D131" s="152"/>
      <c r="E131" s="100"/>
      <c r="F131" s="100"/>
      <c r="G131" s="101"/>
      <c r="H131" s="100"/>
      <c r="I131" s="100"/>
      <c r="J131" s="100"/>
      <c r="K131" s="101"/>
      <c r="L131" s="100"/>
      <c r="M131" s="100"/>
      <c r="N131" s="100"/>
      <c r="O131" s="101"/>
      <c r="P131" s="123"/>
      <c r="S131" s="105"/>
      <c r="T131" s="106"/>
      <c r="U131" s="107"/>
      <c r="V131" s="107"/>
      <c r="W131" s="108"/>
      <c r="X131" s="108"/>
    </row>
    <row r="132" spans="2:25" ht="18" customHeight="1">
      <c r="B132" s="125"/>
      <c r="C132" s="126"/>
      <c r="D132" s="127"/>
      <c r="E132" s="128"/>
      <c r="F132" s="128"/>
      <c r="G132" s="129"/>
      <c r="H132" s="128"/>
      <c r="I132" s="128"/>
      <c r="J132" s="128"/>
      <c r="K132" s="129"/>
      <c r="L132" s="128"/>
      <c r="M132" s="128"/>
      <c r="N132" s="128"/>
      <c r="O132" s="129"/>
      <c r="P132" s="138"/>
      <c r="S132" s="105"/>
      <c r="T132" s="106"/>
      <c r="U132" s="107"/>
      <c r="V132" s="107" t="str">
        <f>IF(U132="","",VLOOKUP(U132,LISTAS!$F$5:$G$204,2,0))</f>
        <v/>
      </c>
      <c r="W132" s="108" t="str">
        <f t="shared" si="11"/>
        <v/>
      </c>
      <c r="X132" s="108" t="str">
        <f t="shared" si="12"/>
        <v/>
      </c>
    </row>
    <row r="133" spans="2:25" ht="18" customHeight="1">
      <c r="B133" s="86"/>
      <c r="C133" s="87"/>
      <c r="D133" s="15"/>
      <c r="E133" s="15"/>
      <c r="F133" s="15"/>
      <c r="G133" s="87"/>
      <c r="H133" s="15"/>
      <c r="I133" s="15"/>
      <c r="J133" s="15"/>
      <c r="K133" s="87"/>
      <c r="L133" s="15"/>
      <c r="M133" s="15"/>
      <c r="N133" s="15"/>
      <c r="O133" s="87"/>
      <c r="P133" s="15"/>
    </row>
    <row r="134" spans="2:25" ht="18" customHeight="1">
      <c r="B134" s="90"/>
      <c r="C134" s="42"/>
    </row>
    <row r="135" spans="2:25" ht="18" customHeight="1">
      <c r="B135" s="90"/>
      <c r="C135" s="42"/>
    </row>
    <row r="136" spans="2:25" ht="18" customHeight="1">
      <c r="B136" s="90"/>
      <c r="C136" s="42"/>
      <c r="Q136" s="19"/>
      <c r="R136" s="19"/>
      <c r="S136" s="19"/>
      <c r="T136" s="19"/>
      <c r="U136" s="41"/>
      <c r="V136" s="41"/>
      <c r="W136" s="19"/>
      <c r="X136" s="19"/>
      <c r="Y136" s="19"/>
    </row>
    <row r="137" spans="2:25" ht="18" customHeight="1">
      <c r="B137" s="90"/>
      <c r="C137" s="42"/>
      <c r="Q137" s="19"/>
      <c r="R137" s="19"/>
      <c r="S137" s="19"/>
      <c r="T137" s="19"/>
      <c r="U137" s="41"/>
      <c r="V137" s="41"/>
      <c r="W137" s="19"/>
      <c r="X137" s="19"/>
      <c r="Y137" s="19"/>
    </row>
    <row r="138" spans="2:25" ht="18" customHeight="1">
      <c r="B138" s="90"/>
      <c r="C138" s="42"/>
    </row>
    <row r="139" spans="2:25" ht="18" customHeight="1">
      <c r="B139" s="90"/>
      <c r="C139" s="42"/>
    </row>
    <row r="140" spans="2:25" ht="18" customHeight="1">
      <c r="B140" s="90"/>
      <c r="C140" s="42"/>
    </row>
    <row r="141" spans="2:25" ht="18" customHeight="1">
      <c r="B141" s="90"/>
      <c r="C141" s="42"/>
    </row>
    <row r="142" spans="2:25" ht="18" customHeight="1">
      <c r="B142" s="90"/>
      <c r="C142" s="42"/>
    </row>
    <row r="143" spans="2:25" ht="18" customHeight="1">
      <c r="B143" s="90"/>
      <c r="C143" s="42"/>
    </row>
    <row r="144" spans="2:25" ht="18" customHeight="1">
      <c r="B144" s="90"/>
      <c r="C144" s="42"/>
    </row>
    <row r="145" spans="2:16" ht="18" customHeight="1">
      <c r="B145" s="90"/>
      <c r="C145" s="42"/>
    </row>
    <row r="146" spans="2:16" ht="18" customHeight="1">
      <c r="B146" s="90"/>
      <c r="C146" s="42"/>
    </row>
    <row r="147" spans="2:16" ht="18" customHeight="1">
      <c r="B147" s="90"/>
      <c r="C147" s="42"/>
    </row>
    <row r="148" spans="2:16" ht="18" customHeight="1">
      <c r="B148" s="90"/>
      <c r="C148" s="42"/>
    </row>
    <row r="149" spans="2:16" ht="18" customHeight="1">
      <c r="B149" s="90"/>
      <c r="C149" s="42"/>
    </row>
    <row r="150" spans="2:16" ht="18" customHeight="1">
      <c r="B150" s="90"/>
      <c r="D150" s="19"/>
      <c r="E150" s="19"/>
      <c r="F150" s="19"/>
      <c r="G150" s="41"/>
      <c r="H150" s="19"/>
      <c r="I150" s="19"/>
      <c r="J150" s="19"/>
      <c r="K150" s="41"/>
      <c r="L150" s="19"/>
      <c r="M150" s="19"/>
      <c r="N150" s="19"/>
      <c r="O150" s="41"/>
      <c r="P150" s="19"/>
    </row>
    <row r="151" spans="2:16" ht="18" customHeight="1">
      <c r="B151" s="90"/>
      <c r="D151" s="19"/>
      <c r="E151" s="19"/>
      <c r="F151" s="19"/>
      <c r="G151" s="41"/>
      <c r="H151" s="19"/>
      <c r="I151" s="19"/>
      <c r="J151" s="19"/>
      <c r="K151" s="41"/>
      <c r="L151" s="19"/>
      <c r="M151" s="19"/>
      <c r="N151" s="19"/>
      <c r="O151" s="41"/>
      <c r="P151" s="19"/>
    </row>
    <row r="152" spans="2:16" ht="18" customHeight="1">
      <c r="B152" s="90"/>
      <c r="D152" s="19"/>
      <c r="E152" s="19"/>
      <c r="F152" s="19"/>
      <c r="G152" s="41"/>
      <c r="H152" s="19"/>
      <c r="I152" s="19"/>
      <c r="J152" s="19"/>
      <c r="K152" s="41"/>
      <c r="L152" s="19"/>
      <c r="M152" s="19"/>
      <c r="N152" s="19"/>
      <c r="O152" s="41"/>
      <c r="P152" s="19"/>
    </row>
    <row r="153" spans="2:16" ht="18" customHeight="1">
      <c r="B153" s="90"/>
      <c r="D153" s="19"/>
      <c r="E153" s="19"/>
      <c r="F153" s="19"/>
      <c r="G153" s="41"/>
      <c r="H153" s="19"/>
      <c r="I153" s="19"/>
      <c r="J153" s="19"/>
      <c r="K153" s="41"/>
      <c r="L153" s="19"/>
      <c r="M153" s="19"/>
      <c r="N153" s="19"/>
      <c r="O153" s="41"/>
      <c r="P153" s="19"/>
    </row>
    <row r="154" spans="2:16" ht="18" customHeight="1">
      <c r="B154" s="90"/>
      <c r="D154" s="19"/>
      <c r="E154" s="19"/>
      <c r="F154" s="19"/>
      <c r="G154" s="41"/>
      <c r="H154" s="19"/>
      <c r="I154" s="19"/>
      <c r="J154" s="19"/>
      <c r="K154" s="41"/>
      <c r="L154" s="19"/>
      <c r="M154" s="19"/>
      <c r="N154" s="19"/>
      <c r="O154" s="41"/>
      <c r="P154" s="19"/>
    </row>
    <row r="155" spans="2:16" ht="18" customHeight="1">
      <c r="B155" s="90"/>
      <c r="D155" s="19"/>
      <c r="E155" s="19"/>
      <c r="F155" s="19"/>
      <c r="G155" s="41"/>
      <c r="H155" s="19"/>
      <c r="I155" s="19"/>
      <c r="J155" s="19"/>
      <c r="K155" s="41"/>
      <c r="L155" s="19"/>
      <c r="M155" s="19"/>
      <c r="N155" s="19"/>
      <c r="O155" s="41"/>
      <c r="P155" s="19"/>
    </row>
    <row r="156" spans="2:16" ht="18" customHeight="1">
      <c r="B156" s="90"/>
      <c r="D156" s="19"/>
      <c r="E156" s="19"/>
      <c r="F156" s="19"/>
      <c r="G156" s="41"/>
      <c r="H156" s="19"/>
      <c r="I156" s="19"/>
      <c r="J156" s="19"/>
      <c r="K156" s="41"/>
      <c r="L156" s="19"/>
      <c r="M156" s="19"/>
      <c r="N156" s="19"/>
      <c r="O156" s="41"/>
      <c r="P156" s="19"/>
    </row>
    <row r="157" spans="2:16" ht="18" customHeight="1">
      <c r="B157" s="90"/>
      <c r="D157" s="19"/>
      <c r="E157" s="19"/>
      <c r="F157" s="19"/>
      <c r="G157" s="41"/>
      <c r="H157" s="19"/>
      <c r="I157" s="19"/>
      <c r="J157" s="19"/>
      <c r="K157" s="41"/>
      <c r="L157" s="19"/>
      <c r="M157" s="19"/>
      <c r="N157" s="19"/>
      <c r="O157" s="41"/>
      <c r="P157" s="19"/>
    </row>
    <row r="158" spans="2:16" ht="18" customHeight="1">
      <c r="B158" s="90"/>
      <c r="D158" s="19"/>
      <c r="E158" s="19"/>
      <c r="F158" s="19"/>
      <c r="G158" s="41"/>
      <c r="H158" s="19"/>
      <c r="I158" s="19"/>
      <c r="J158" s="19"/>
      <c r="K158" s="41"/>
      <c r="L158" s="19"/>
      <c r="M158" s="19"/>
      <c r="N158" s="19"/>
      <c r="O158" s="41"/>
      <c r="P158" s="19"/>
    </row>
    <row r="159" spans="2:16" ht="18" customHeight="1">
      <c r="B159" s="90"/>
      <c r="D159" s="19"/>
      <c r="E159" s="19"/>
      <c r="F159" s="19"/>
      <c r="G159" s="41"/>
      <c r="H159" s="19"/>
      <c r="I159" s="19"/>
      <c r="J159" s="19"/>
      <c r="K159" s="41"/>
      <c r="L159" s="19"/>
      <c r="M159" s="19"/>
      <c r="N159" s="19"/>
      <c r="O159" s="41"/>
      <c r="P159" s="19"/>
    </row>
    <row r="160" spans="2:16" ht="18" customHeight="1">
      <c r="B160" s="90"/>
      <c r="D160" s="19"/>
      <c r="E160" s="19"/>
      <c r="F160" s="19"/>
      <c r="G160" s="41"/>
      <c r="H160" s="19"/>
      <c r="I160" s="19"/>
      <c r="J160" s="19"/>
      <c r="K160" s="41"/>
      <c r="L160" s="19"/>
      <c r="M160" s="19"/>
      <c r="N160" s="19"/>
      <c r="O160" s="41"/>
      <c r="P160" s="19"/>
    </row>
    <row r="161" spans="2:16" ht="18" customHeight="1">
      <c r="B161" s="90"/>
      <c r="D161" s="19"/>
      <c r="E161" s="19"/>
      <c r="F161" s="19"/>
      <c r="G161" s="41"/>
      <c r="H161" s="19"/>
      <c r="I161" s="19"/>
      <c r="J161" s="19"/>
      <c r="K161" s="41"/>
      <c r="L161" s="19"/>
      <c r="M161" s="19"/>
      <c r="N161" s="19"/>
      <c r="O161" s="41"/>
      <c r="P161" s="19"/>
    </row>
    <row r="162" spans="2:16" ht="18" customHeight="1">
      <c r="B162" s="90"/>
      <c r="D162" s="19"/>
      <c r="E162" s="19"/>
      <c r="F162" s="19"/>
      <c r="G162" s="41"/>
      <c r="H162" s="19"/>
      <c r="I162" s="19"/>
      <c r="J162" s="19"/>
      <c r="K162" s="41"/>
      <c r="L162" s="19"/>
      <c r="M162" s="19"/>
      <c r="N162" s="19"/>
      <c r="O162" s="41"/>
      <c r="P162" s="19"/>
    </row>
    <row r="163" spans="2:16" ht="18" customHeight="1">
      <c r="B163" s="90"/>
      <c r="D163" s="19"/>
      <c r="E163" s="19"/>
      <c r="F163" s="19"/>
      <c r="G163" s="41"/>
      <c r="H163" s="19"/>
      <c r="I163" s="19"/>
      <c r="J163" s="19"/>
      <c r="K163" s="41"/>
      <c r="L163" s="19"/>
      <c r="M163" s="19"/>
      <c r="N163" s="19"/>
      <c r="O163" s="41"/>
      <c r="P163" s="19"/>
    </row>
    <row r="164" spans="2:16" ht="18" customHeight="1">
      <c r="B164" s="90"/>
      <c r="D164" s="19"/>
      <c r="E164" s="19"/>
      <c r="F164" s="19"/>
      <c r="G164" s="41"/>
      <c r="H164" s="19"/>
      <c r="I164" s="19"/>
      <c r="J164" s="19"/>
      <c r="K164" s="41"/>
      <c r="L164" s="19"/>
      <c r="M164" s="19"/>
      <c r="N164" s="19"/>
      <c r="O164" s="41"/>
      <c r="P164" s="19"/>
    </row>
    <row r="165" spans="2:16" ht="18" customHeight="1">
      <c r="B165" s="90"/>
      <c r="D165" s="19"/>
      <c r="E165" s="19"/>
      <c r="F165" s="19"/>
      <c r="G165" s="41"/>
      <c r="H165" s="19"/>
      <c r="I165" s="19"/>
      <c r="J165" s="19"/>
      <c r="K165" s="41"/>
      <c r="L165" s="19"/>
      <c r="M165" s="19"/>
      <c r="N165" s="19"/>
      <c r="O165" s="41"/>
      <c r="P165" s="19"/>
    </row>
    <row r="166" spans="2:16" ht="18" customHeight="1">
      <c r="B166" s="90"/>
      <c r="D166" s="19"/>
      <c r="E166" s="19"/>
      <c r="F166" s="19"/>
      <c r="G166" s="41"/>
      <c r="H166" s="19"/>
      <c r="I166" s="19"/>
      <c r="J166" s="19"/>
      <c r="K166" s="41"/>
      <c r="L166" s="19"/>
      <c r="M166" s="19"/>
      <c r="N166" s="19"/>
      <c r="O166" s="41"/>
      <c r="P166" s="19"/>
    </row>
    <row r="167" spans="2:16" ht="18" customHeight="1"/>
    <row r="168" spans="2:16" ht="18" customHeight="1"/>
    <row r="169" spans="2:16" ht="18" customHeight="1"/>
    <row r="170" spans="2:16" ht="18" customHeight="1"/>
    <row r="171" spans="2:16" ht="18" customHeight="1"/>
    <row r="172" spans="2:16" ht="18" customHeight="1"/>
    <row r="173" spans="2:16" ht="18" customHeight="1"/>
    <row r="174" spans="2:16" ht="18" customHeight="1"/>
    <row r="175" spans="2:16" ht="18" customHeight="1"/>
    <row r="176" spans="2:16" ht="18" customHeight="1"/>
    <row r="177" ht="18" customHeight="1"/>
    <row r="178" ht="18" customHeight="1"/>
    <row r="179" ht="18" customHeight="1"/>
    <row r="180" ht="18" customHeight="1"/>
    <row r="181" ht="18" customHeight="1"/>
    <row r="182" ht="18" customHeight="1"/>
    <row r="183" ht="18" customHeight="1"/>
    <row r="184" ht="18" customHeight="1"/>
    <row r="185" ht="18" customHeight="1"/>
  </sheetData>
  <mergeCells count="70">
    <mergeCell ref="D47:D48"/>
    <mergeCell ref="D49:D50"/>
    <mergeCell ref="D55:D56"/>
    <mergeCell ref="B5:D5"/>
    <mergeCell ref="S5:T5"/>
    <mergeCell ref="B6:P6"/>
    <mergeCell ref="S6:X6"/>
    <mergeCell ref="S7:T7"/>
    <mergeCell ref="D16:D17"/>
    <mergeCell ref="D18:D19"/>
    <mergeCell ref="D23:D24"/>
    <mergeCell ref="D25:D26"/>
    <mergeCell ref="D31:D32"/>
    <mergeCell ref="D104:D105"/>
    <mergeCell ref="D106:D107"/>
    <mergeCell ref="D112:D113"/>
    <mergeCell ref="D114:D115"/>
    <mergeCell ref="D80:D81"/>
    <mergeCell ref="D82:D83"/>
    <mergeCell ref="D88:D89"/>
    <mergeCell ref="D90:D91"/>
    <mergeCell ref="D96:D97"/>
    <mergeCell ref="D120:D121"/>
    <mergeCell ref="D122:D123"/>
    <mergeCell ref="D128:D129"/>
    <mergeCell ref="D130:D131"/>
    <mergeCell ref="H12:H13"/>
    <mergeCell ref="H14:H15"/>
    <mergeCell ref="H27:H28"/>
    <mergeCell ref="H29:H30"/>
    <mergeCell ref="H43:H44"/>
    <mergeCell ref="H45:H46"/>
    <mergeCell ref="H59:H60"/>
    <mergeCell ref="H61:H62"/>
    <mergeCell ref="H76:H77"/>
    <mergeCell ref="H78:H79"/>
    <mergeCell ref="H92:H93"/>
    <mergeCell ref="H94:H95"/>
    <mergeCell ref="H108:H109"/>
    <mergeCell ref="H110:H111"/>
    <mergeCell ref="H124:H125"/>
    <mergeCell ref="H126:H127"/>
    <mergeCell ref="L20:L21"/>
    <mergeCell ref="L22:L23"/>
    <mergeCell ref="L51:L52"/>
    <mergeCell ref="L53:L54"/>
    <mergeCell ref="L84:L85"/>
    <mergeCell ref="L86:L87"/>
    <mergeCell ref="L116:L117"/>
    <mergeCell ref="L118:L119"/>
    <mergeCell ref="B70:P70"/>
    <mergeCell ref="D33:D34"/>
    <mergeCell ref="D39:D40"/>
    <mergeCell ref="D41:D42"/>
    <mergeCell ref="S2:X3"/>
    <mergeCell ref="P35:P36"/>
    <mergeCell ref="P37:P38"/>
    <mergeCell ref="P100:P101"/>
    <mergeCell ref="P102:P103"/>
    <mergeCell ref="B2:P4"/>
    <mergeCell ref="D98:D99"/>
    <mergeCell ref="D57:D58"/>
    <mergeCell ref="D63:D64"/>
    <mergeCell ref="D65:D66"/>
    <mergeCell ref="D72:D73"/>
    <mergeCell ref="D74:D75"/>
    <mergeCell ref="S70:X70"/>
    <mergeCell ref="S71:T71"/>
    <mergeCell ref="D8:D9"/>
    <mergeCell ref="D10:D11"/>
  </mergeCells>
  <pageMargins left="0.511811023622047" right="0.511811023622047" top="0.78740157480314998" bottom="0.78740157480314998" header="0.31496062992126" footer="0.31496062992126"/>
  <pageSetup paperSize="9" scale="43"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LISTAS!$D$5:$D$6</xm:f>
          </x14:formula1>
          <xm:sqref>V5</xm:sqref>
        </x14:dataValidation>
        <x14:dataValidation type="list" allowBlank="1" showInputMessage="1" showErrorMessage="1" xr:uid="{00000000-0002-0000-0600-000001000000}">
          <x14:formula1>
            <xm:f>LISTAS!$F$5:$F$204</xm:f>
          </x14:formula1>
          <xm:sqref>C8 C10 C16 C18 C23 C25 C31 C33 C39 C41 C47 C49 C55 C57 C63 C65 C68 C72 C74 C80 C82 C88 C90 C96 C98 C104 C106 C112 C114 C120 C122 C128 C130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4506668294322"/>
  </sheetPr>
  <dimension ref="B1:Z155"/>
  <sheetViews>
    <sheetView showGridLines="0" topLeftCell="N1" zoomScale="85" zoomScaleNormal="85" workbookViewId="0">
      <selection activeCell="O111" sqref="O111"/>
    </sheetView>
  </sheetViews>
  <sheetFormatPr defaultColWidth="25.28515625" defaultRowHeight="16.5"/>
  <cols>
    <col min="1" max="1" width="1.42578125" style="17" customWidth="1"/>
    <col min="2" max="2" width="3.140625" style="40" customWidth="1"/>
    <col min="3" max="3" width="38.7109375" style="41" customWidth="1"/>
    <col min="4" max="4" width="7.7109375" style="17" customWidth="1"/>
    <col min="5" max="5" width="3.7109375" style="17" customWidth="1"/>
    <col min="6" max="6" width="10" style="17" customWidth="1"/>
    <col min="7" max="7" width="38.5703125" style="42" customWidth="1"/>
    <col min="8" max="8" width="7.7109375" style="17" customWidth="1"/>
    <col min="9" max="10" width="3.7109375" style="17" customWidth="1"/>
    <col min="11" max="11" width="38.5703125" style="42" customWidth="1"/>
    <col min="12" max="12" width="7.7109375" style="17" customWidth="1"/>
    <col min="13" max="14" width="3.7109375" style="17" customWidth="1"/>
    <col min="15" max="15" width="38.7109375" style="42" customWidth="1"/>
    <col min="16" max="16" width="7.7109375" style="17" customWidth="1"/>
    <col min="17" max="17" width="2.28515625" style="43" customWidth="1"/>
    <col min="18" max="18" width="1.42578125" style="43" customWidth="1"/>
    <col min="19" max="19" width="9.7109375" style="17" customWidth="1"/>
    <col min="20" max="20" width="15.5703125" style="17" customWidth="1"/>
    <col min="21" max="21" width="39" style="42" customWidth="1"/>
    <col min="22" max="22" width="27" style="42" bestFit="1" customWidth="1"/>
    <col min="23" max="16384" width="25.28515625" style="17"/>
  </cols>
  <sheetData>
    <row r="1" spans="2:26" ht="7.5" customHeight="1"/>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66" t="s">
        <v>67</v>
      </c>
      <c r="C5" s="167"/>
      <c r="D5" s="168"/>
      <c r="E5" s="47"/>
      <c r="G5" s="46"/>
      <c r="H5" s="45"/>
      <c r="K5" s="48"/>
      <c r="O5" s="48"/>
      <c r="Q5" s="44"/>
      <c r="R5" s="44"/>
      <c r="S5" s="169" t="s">
        <v>67</v>
      </c>
      <c r="T5" s="169"/>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59" t="s">
        <v>3</v>
      </c>
      <c r="T6" s="159"/>
      <c r="U6" s="159"/>
      <c r="V6" s="159"/>
      <c r="W6" s="159"/>
      <c r="X6" s="159"/>
    </row>
    <row r="7" spans="2:26" ht="28.5" customHeight="1">
      <c r="B7" s="51"/>
      <c r="C7" s="52"/>
      <c r="D7" s="53"/>
      <c r="E7" s="53"/>
      <c r="F7" s="53"/>
      <c r="G7" s="54"/>
      <c r="H7" s="53"/>
      <c r="I7" s="53"/>
      <c r="J7" s="53"/>
      <c r="K7" s="54"/>
      <c r="L7" s="53"/>
      <c r="M7" s="53"/>
      <c r="N7" s="53"/>
      <c r="O7" s="54"/>
      <c r="P7" s="55"/>
      <c r="S7" s="165" t="s">
        <v>4</v>
      </c>
      <c r="T7" s="165"/>
      <c r="U7" s="25" t="s">
        <v>5</v>
      </c>
      <c r="V7" s="25" t="s">
        <v>6</v>
      </c>
      <c r="W7" s="25" t="s">
        <v>7</v>
      </c>
      <c r="X7" s="25" t="s">
        <v>8</v>
      </c>
    </row>
    <row r="8" spans="2:26" ht="18" customHeight="1">
      <c r="B8" s="56">
        <v>1</v>
      </c>
      <c r="C8" s="57" t="s">
        <v>68</v>
      </c>
      <c r="D8" s="163">
        <v>1</v>
      </c>
      <c r="E8" s="58">
        <f>IF(D8&lt;&gt;"",D8,"")</f>
        <v>1</v>
      </c>
      <c r="F8" s="58" t="str">
        <f>IF(D8&lt;&gt;"",IF(C8="","",C8),"")</f>
        <v>GABRIEL, GUSTAVO, PEDRO</v>
      </c>
      <c r="G8" s="59">
        <f>IF(E8&lt;&gt;"",IF(E10&lt;&gt;"",SMALL(E8:F10,1),""),"")</f>
        <v>0</v>
      </c>
      <c r="H8" s="60"/>
      <c r="I8" s="60"/>
      <c r="J8" s="60"/>
      <c r="K8" s="61"/>
      <c r="L8" s="60"/>
      <c r="M8" s="62"/>
      <c r="N8" s="62"/>
      <c r="O8" s="63"/>
      <c r="P8" s="64"/>
      <c r="S8" s="65">
        <f>IF(U8&lt;&gt;"",1,"")</f>
        <v>1</v>
      </c>
      <c r="T8" s="66" t="str">
        <f t="shared" ref="T8:T23" si="0">IF(S8&lt;&gt;"","LUGAR","")</f>
        <v>LUGAR</v>
      </c>
      <c r="U8" s="67" t="str">
        <f>IF(P36&lt;&gt;"",IF(P38&lt;&gt;"",IF(P36=P38,"",IF(P36&gt;P38,O36,O38)),""),"")</f>
        <v>GUILHERME, GUSTAVO, PIETRO</v>
      </c>
      <c r="V8" s="67" t="str">
        <f>IF(U8="","",VLOOKUP(U8,LISTAS!$F$5:$G$204,2,0))</f>
        <v xml:space="preserve">ARBOS S.A </v>
      </c>
      <c r="W8" s="68">
        <f t="shared" ref="W8:W68" si="1">IF(S8="","",IF(S8=1,400,IF(S8=2,340,IF(S8=3,300,IF(S8=4,280,IF(S8=5,270,IF(S8=6,260,IF(S8=7,250,IF(S8=8,240,IF(S8=9,200,IF(S8=10,200,IF(S8=11,200,IF(S8=12,200,IF(S8=13,200,IF(S8=14,200,IF(S8=15,200,IF(S8=16,200,IF(S8&gt;16,"",""))))))))))))))))))</f>
        <v>400</v>
      </c>
      <c r="X8" s="68">
        <f t="shared" ref="X8:X23" si="2">IF(S8="","",IF($V$5="NÃO","",IF(S8=1,400,IF(S8=2,340,IF(S8=3,300,IF(S8=4,280,IF(S8=5,270,IF(S8=6,260,IF(S8=7,250,IF(S8=8,240,IF(S8=9,200,IF(S8=10,200,IF(S8=11,200,IF(S8=12,200,IF(S8=13,200,IF(S8=14,200,IF(S8=15,200,IF(S8=16,200,IF(S8&gt;16,"","")))))))))))))))))))</f>
        <v>400</v>
      </c>
    </row>
    <row r="9" spans="2:26" ht="18" customHeight="1">
      <c r="B9" s="56"/>
      <c r="C9" s="69" t="str">
        <f>IF(C8="","",VLOOKUP(C8,LISTAS!$F$5:$G$204,2,0))</f>
        <v xml:space="preserve">ARBOS S.A </v>
      </c>
      <c r="D9" s="164"/>
      <c r="E9" s="58"/>
      <c r="F9" s="58"/>
      <c r="G9" s="59"/>
      <c r="H9" s="60"/>
      <c r="I9" s="60"/>
      <c r="J9" s="60"/>
      <c r="K9" s="61"/>
      <c r="L9" s="60"/>
      <c r="M9" s="62"/>
      <c r="N9" s="62"/>
      <c r="O9" s="63"/>
      <c r="P9" s="64"/>
      <c r="S9" s="65">
        <f>IF(U9&lt;&gt;"",1+COUNTIF(S8,"1"),"")</f>
        <v>2</v>
      </c>
      <c r="T9" s="66" t="str">
        <f t="shared" si="0"/>
        <v>LUGAR</v>
      </c>
      <c r="U9" s="67" t="str">
        <f>IF(P36&lt;&gt;"",IF(P38&lt;&gt;"",IF(P36=P38,"",IF(P36&lt;P38,O36,O38)),""),"")</f>
        <v>PIETRO, MURILO, GABRIEL, FELIPE</v>
      </c>
      <c r="V9" s="67" t="str">
        <f>IF(U9="","",VLOOKUP(U9,LISTAS!$F$5:$G$204,2,0))</f>
        <v>ARBOS SCS</v>
      </c>
      <c r="W9" s="68">
        <f t="shared" si="1"/>
        <v>340</v>
      </c>
      <c r="X9" s="68">
        <f t="shared" si="2"/>
        <v>340</v>
      </c>
    </row>
    <row r="10" spans="2:26" ht="18" customHeight="1">
      <c r="B10" s="70">
        <v>16</v>
      </c>
      <c r="C10" s="57"/>
      <c r="D10" s="163">
        <v>0</v>
      </c>
      <c r="E10" s="71">
        <f>IF(D10&lt;&gt;"",D10,"")</f>
        <v>0</v>
      </c>
      <c r="F10" s="72" t="str">
        <f>IF(D10&lt;&gt;"",IF(C10="","",C10),"")</f>
        <v/>
      </c>
      <c r="G10" s="59" t="str">
        <f>VLOOKUP(G8,E8:F10,2,0)</f>
        <v/>
      </c>
      <c r="H10" s="60"/>
      <c r="I10" s="60"/>
      <c r="J10" s="60"/>
      <c r="K10" s="61"/>
      <c r="L10" s="60"/>
      <c r="M10" s="62"/>
      <c r="N10" s="62"/>
      <c r="O10" s="63"/>
      <c r="P10" s="64"/>
      <c r="S10" s="65">
        <f>IF(U10&lt;&gt;"",1+COUNTIF(S8:S9,"1")+COUNTIF(S8:S9,"2"),"")</f>
        <v>3</v>
      </c>
      <c r="T10" s="66" t="str">
        <f t="shared" si="0"/>
        <v>LUGAR</v>
      </c>
      <c r="U10" s="67" t="str">
        <f>IF(U8&lt;&gt;"",IF(K20=U8,K22,IF(K22=U8,K20,IF(K52=U8,K54,IF(K54=U8,K52)))),"")</f>
        <v>DAVI, GUILHERME, JOSE</v>
      </c>
      <c r="V10" s="67" t="str">
        <f>IF(U10="","",VLOOKUP(U10,LISTAS!$F$5:$G$204,2,0))</f>
        <v>LICEU JARDIM</v>
      </c>
      <c r="W10" s="68">
        <f t="shared" si="1"/>
        <v>300</v>
      </c>
      <c r="X10" s="68">
        <f t="shared" si="2"/>
        <v>300</v>
      </c>
    </row>
    <row r="11" spans="2:26" ht="18" customHeight="1">
      <c r="B11" s="70"/>
      <c r="C11" s="69" t="str">
        <f>IF(C10="","",VLOOKUP(C10,LISTAS!$F$5:$G$204,2,0))</f>
        <v/>
      </c>
      <c r="D11" s="164"/>
      <c r="E11" s="58"/>
      <c r="F11" s="72"/>
      <c r="G11" s="59"/>
      <c r="H11" s="60"/>
      <c r="I11" s="60"/>
      <c r="J11" s="60"/>
      <c r="K11" s="61"/>
      <c r="L11" s="60"/>
      <c r="M11" s="62"/>
      <c r="N11" s="62"/>
      <c r="O11" s="63"/>
      <c r="P11" s="64"/>
      <c r="S11" s="65">
        <f>IF(U11&lt;&gt;"",1+COUNTIF(S8:S10,"1")+COUNTIF(S8:S10,"2")+COUNTIF(S8:S10,"3"),"")</f>
        <v>4</v>
      </c>
      <c r="T11" s="66" t="str">
        <f t="shared" si="0"/>
        <v>LUGAR</v>
      </c>
      <c r="U11" s="67" t="str">
        <f>IF(U9&lt;&gt;"",IF(K20=U9,K22,IF(K22=U9,K20,IF(K52=U9,K54,IF(K54=U9,K52)))),"")</f>
        <v>GABRIEL, GUSTAVO, PEDRO</v>
      </c>
      <c r="V11" s="67" t="str">
        <f>IF(U11="","",VLOOKUP(U11,LISTAS!$F$5:$G$204,2,0))</f>
        <v xml:space="preserve">ARBOS S.A </v>
      </c>
      <c r="W11" s="68">
        <f t="shared" si="1"/>
        <v>280</v>
      </c>
      <c r="X11" s="68">
        <f t="shared" si="2"/>
        <v>280</v>
      </c>
    </row>
    <row r="12" spans="2:26" ht="18" customHeight="1">
      <c r="B12" s="70"/>
      <c r="C12" s="61"/>
      <c r="D12" s="60"/>
      <c r="E12" s="60"/>
      <c r="F12" s="73"/>
      <c r="G12" s="57" t="str">
        <f>IF(D8&lt;&gt;"",IF(D10&lt;&gt;"",IF(D8=D10,"",IF(D8&gt;D10,C8,C10)),""),"")</f>
        <v>GABRIEL, GUSTAVO, PEDRO</v>
      </c>
      <c r="H12" s="163">
        <v>1</v>
      </c>
      <c r="I12" s="58">
        <f>IF(H12&lt;&gt;"",H12,"")</f>
        <v>1</v>
      </c>
      <c r="J12" s="58" t="str">
        <f>IF(H12&lt;&gt;"",IF(G12="","",G12),"")</f>
        <v>GABRIEL, GUSTAVO, PEDRO</v>
      </c>
      <c r="K12" s="59">
        <f>IF(I12&lt;&gt;"",IF(I14&lt;&gt;"",SMALL(I12:J14,1),""),"")</f>
        <v>0</v>
      </c>
      <c r="L12" s="60"/>
      <c r="M12" s="60"/>
      <c r="N12" s="60"/>
      <c r="O12" s="61"/>
      <c r="P12" s="74"/>
      <c r="S12" s="65" t="str">
        <f>IF(U12&lt;&gt;"",1+COUNTIF(S8:S11,"1")+COUNTIF(S8:S11,"2")+COUNTIF(S8:S11,"3")+COUNTIF(S8:S11,"4"),"")</f>
        <v/>
      </c>
      <c r="T12" s="66" t="str">
        <f t="shared" si="0"/>
        <v/>
      </c>
      <c r="U12" s="67" t="str">
        <f>IF(U8&lt;&gt;"",IF(G12=U8,G14,IF(G14=U8,G12,IF(G28=U8,G30,IF(G30=U8,G28,IF(G44=U8,G46,IF(G46=U8,G44,IF(G60=U8,G62,IF(G62=U8,G60)))))))),"")</f>
        <v/>
      </c>
      <c r="V12" s="67" t="str">
        <f>IF(U12="","",VLOOKUP(U12,LISTAS!$F$5:$G$204,2,0))</f>
        <v/>
      </c>
      <c r="W12" s="68" t="str">
        <f t="shared" si="1"/>
        <v/>
      </c>
      <c r="X12" s="68" t="str">
        <f t="shared" si="2"/>
        <v/>
      </c>
    </row>
    <row r="13" spans="2:26" ht="18" customHeight="1">
      <c r="B13" s="70"/>
      <c r="C13" s="61"/>
      <c r="D13" s="60"/>
      <c r="E13" s="60"/>
      <c r="F13" s="73"/>
      <c r="G13" s="69" t="str">
        <f>IF(G12="","",VLOOKUP(G12,LISTAS!$F$5:$G$204,2,0))</f>
        <v xml:space="preserve">ARBOS S.A </v>
      </c>
      <c r="H13" s="164"/>
      <c r="I13" s="58"/>
      <c r="J13" s="58"/>
      <c r="K13" s="59"/>
      <c r="L13" s="60"/>
      <c r="M13" s="60"/>
      <c r="N13" s="60"/>
      <c r="O13" s="61"/>
      <c r="P13" s="74"/>
      <c r="S13" s="65">
        <f>IF(U13&lt;&gt;"",1+COUNTIF(S8:S12,"1")+COUNTIF(S8:S12,"2")+COUNTIF(S8:S12,"3")+COUNTIF(S8:S12,"4")+COUNTIF(S8:S12,"5"),"")</f>
        <v>5</v>
      </c>
      <c r="T13" s="66" t="str">
        <f t="shared" si="0"/>
        <v>LUGAR</v>
      </c>
      <c r="U13" s="67" t="str">
        <f>IF(U9&lt;&gt;"",IF(G12=U9,G14,IF(G14=U9,G12,IF(G28=U9,G30,IF(G30=U9,G28,IF(G44=U9,G46,IF(G46=U9,G44,IF(G60=U9,G62,IF(G62=U9,G60)))))))),"")</f>
        <v>RYAN, LUCAS, RICARDO</v>
      </c>
      <c r="V13" s="67" t="str">
        <f>IF(U13="","",VLOOKUP(U13,LISTAS!$F$5:$G$204,2,0))</f>
        <v>SÃO JOSÉ - S.A</v>
      </c>
      <c r="W13" s="68">
        <f t="shared" si="1"/>
        <v>270</v>
      </c>
      <c r="X13" s="68">
        <f t="shared" si="2"/>
        <v>270</v>
      </c>
    </row>
    <row r="14" spans="2:26" ht="18" customHeight="1">
      <c r="B14" s="70"/>
      <c r="C14" s="61"/>
      <c r="D14" s="60"/>
      <c r="E14" s="75"/>
      <c r="F14" s="76"/>
      <c r="G14" s="57" t="str">
        <f>IF(D16&lt;&gt;"",IF(D18&lt;&gt;"",IF(D16=D18,"",IF(D16&gt;D18,C16,C18)),""),"")</f>
        <v/>
      </c>
      <c r="H14" s="163">
        <v>0</v>
      </c>
      <c r="I14" s="71">
        <f>IF(H14&lt;&gt;"",H14,"")</f>
        <v>0</v>
      </c>
      <c r="J14" s="58" t="str">
        <f>IF(H14&lt;&gt;"",IF(G14="","",G14),"")</f>
        <v/>
      </c>
      <c r="K14" s="59" t="str">
        <f>VLOOKUP(K12,I12:J14,2,0)</f>
        <v/>
      </c>
      <c r="L14" s="60"/>
      <c r="M14" s="60"/>
      <c r="N14" s="60"/>
      <c r="O14" s="61"/>
      <c r="P14" s="74"/>
      <c r="S14" s="65" t="str">
        <f>IF(U14&lt;&gt;"",1+COUNTIF(S8:S13,"1")+COUNTIF(S8:S13,"2")+COUNTIF(S8:S13,"3")+COUNTIF(S8:S13,"4")+COUNTIF(S8:S13,"5")+COUNTIF(S8:S13,"6"),"")</f>
        <v/>
      </c>
      <c r="T14" s="66" t="str">
        <f t="shared" si="0"/>
        <v/>
      </c>
      <c r="U14" s="67" t="str">
        <f>IF(U10&lt;&gt;"",IF(G12=U10,G14,IF(G14=U10,G12,IF(G28=U10,G30,IF(G30=U10,G28,IF(G44=U10,G46,IF(G46=U10,G44,IF(G60=U10,G62,IF(G62=U10,G60)))))))),"")</f>
        <v/>
      </c>
      <c r="V14" s="67" t="str">
        <f>IF(U14="","",VLOOKUP(U14,LISTAS!$F$5:$G$204,2,0))</f>
        <v/>
      </c>
      <c r="W14" s="68" t="str">
        <f t="shared" si="1"/>
        <v/>
      </c>
      <c r="X14" s="68" t="str">
        <f t="shared" si="2"/>
        <v/>
      </c>
    </row>
    <row r="15" spans="2:26" ht="18" customHeight="1">
      <c r="B15" s="70"/>
      <c r="C15" s="61"/>
      <c r="D15" s="60"/>
      <c r="E15" s="75"/>
      <c r="F15" s="60"/>
      <c r="G15" s="69" t="str">
        <f>IF(G14="","",VLOOKUP(G14,LISTAS!$F$5:$G$204,2,0))</f>
        <v/>
      </c>
      <c r="H15" s="164"/>
      <c r="I15" s="77"/>
      <c r="J15" s="58"/>
      <c r="K15" s="59"/>
      <c r="L15" s="60"/>
      <c r="M15" s="60"/>
      <c r="N15" s="60"/>
      <c r="O15" s="61"/>
      <c r="P15" s="74"/>
      <c r="S15" s="65" t="str">
        <f>IF(U15&lt;&gt;"",1+COUNTIF(S8:S14,"1")+COUNTIF(S8:S14,"2")+COUNTIF(S8:S14,"3")+COUNTIF(S8:S14,"4")+COUNTIF(S8:S14,"5")+COUNTIF(S8:S14,"6")+COUNTIF(S8:S14,"7"),"")</f>
        <v/>
      </c>
      <c r="T15" s="66" t="str">
        <f t="shared" si="0"/>
        <v/>
      </c>
      <c r="U15" s="67" t="str">
        <f>IF(U11&lt;&gt;"",IF(G12=U11,G14,IF(G14=U11,G12,IF(G28=U11,G30,IF(G30=U11,G28,IF(G44=U11,G46,IF(G46=U11,G44,IF(G60=U11,G62,IF(G62=U11,G60)))))))),"")</f>
        <v/>
      </c>
      <c r="V15" s="67" t="str">
        <f>IF(U15="","",VLOOKUP(U15,LISTAS!$F$5:$G$204,2,0))</f>
        <v/>
      </c>
      <c r="W15" s="68" t="str">
        <f t="shared" si="1"/>
        <v/>
      </c>
      <c r="X15" s="68" t="str">
        <f t="shared" si="2"/>
        <v/>
      </c>
    </row>
    <row r="16" spans="2:26" ht="18" customHeight="1">
      <c r="B16" s="70">
        <v>7</v>
      </c>
      <c r="C16" s="57"/>
      <c r="D16" s="163">
        <v>0</v>
      </c>
      <c r="E16" s="78">
        <f>IF(D16&lt;&gt;"",D16,"")</f>
        <v>0</v>
      </c>
      <c r="F16" s="58" t="str">
        <f>IF(D16&lt;&gt;"",IF(C16="","",C16),"")</f>
        <v/>
      </c>
      <c r="G16" s="59">
        <f>IF(E16&lt;&gt;"",IF(E18&lt;&gt;"",SMALL(E16:F18,1),""),"")</f>
        <v>0</v>
      </c>
      <c r="H16" s="60"/>
      <c r="I16" s="75"/>
      <c r="J16" s="60"/>
      <c r="K16" s="61"/>
      <c r="L16" s="60"/>
      <c r="M16" s="60"/>
      <c r="N16" s="60"/>
      <c r="O16" s="61"/>
      <c r="P16" s="74"/>
      <c r="S16" s="65" t="str">
        <f>IF(U16&lt;&gt;"",1+COUNTIF(S8:S15,"1")+COUNTIF(S8:S15,"2")+COUNTIF(S8:S15,"3")+COUNTIF(S8:S15,"4")+COUNTIF(S8:S15,"5")+COUNTIF(S8:S15,"6")+COUNTIF(S8:S15,"7")+COUNTIF(S8:S15,"8"),"")</f>
        <v/>
      </c>
      <c r="T16" s="66" t="str">
        <f t="shared" si="0"/>
        <v/>
      </c>
      <c r="U16" s="67" t="str">
        <f>IF(U8&lt;&gt;"",IF(C8=U8,G10,IF(C10=U8,G10,IF(C16=U8,G18,IF(C18=U8,G18,IF(C24=U8,G26,IF(C26=U8,G26,IF(C32=U8,G34,IF(C34=U8,G34,IF(C40=U8,G42,IF(C42=U8,G42,IF(C48=U8,G50,IF(C50=U8,G50,IF(C56=U8,G58,IF(C58=U8,G58,IF(C64=U8,G66,IF(C66=U8,G66)))))))))))))))),"")</f>
        <v/>
      </c>
      <c r="V16" s="67" t="str">
        <f>IF(U16="","",VLOOKUP(U16,LISTAS!$F$5:$G$204,2,0))</f>
        <v/>
      </c>
      <c r="W16" s="68" t="str">
        <f t="shared" si="1"/>
        <v/>
      </c>
      <c r="X16" s="68" t="str">
        <f t="shared" si="2"/>
        <v/>
      </c>
    </row>
    <row r="17" spans="2:24" ht="18" customHeight="1">
      <c r="B17" s="70"/>
      <c r="C17" s="69" t="str">
        <f>IF(C16="","",VLOOKUP(C16,LISTAS!$F$5:$G$204,2,0))</f>
        <v/>
      </c>
      <c r="D17" s="164"/>
      <c r="E17" s="79"/>
      <c r="F17" s="58"/>
      <c r="G17" s="59"/>
      <c r="H17" s="60"/>
      <c r="I17" s="75"/>
      <c r="J17" s="60"/>
      <c r="K17" s="61"/>
      <c r="L17" s="60"/>
      <c r="M17" s="60"/>
      <c r="N17" s="60"/>
      <c r="O17" s="61"/>
      <c r="P17" s="74"/>
      <c r="S17" s="65" t="str">
        <f>IF(U17&lt;&gt;"",1+COUNTIF(S8:S16,"1")+COUNTIF(S8:S16,"2")+COUNTIF(S8:S16,"3")+COUNTIF(S8:S16,"4")+COUNTIF(S8:S16,"5")+COUNTIF(S8:S16,"6")+COUNTIF(S8:S16,"7")+COUNTIF(S8:S16,"8")+COUNTIF(S8:S16,"9"),"")</f>
        <v/>
      </c>
      <c r="T17" s="66" t="str">
        <f t="shared" si="0"/>
        <v/>
      </c>
      <c r="U17" s="67" t="str">
        <f>IF(U9&lt;&gt;"",IF(C8=U9,G10,IF(C10=U9,G10,IF(C16=U9,G18,IF(C18=U9,G18,IF(C24=U9,G26,IF(C26=U9,G26,IF(C32=U9,G34,IF(C34=U9,G34,IF(C40=U9,G42,IF(C42=U9,G42,IF(C48=U9,G50,IF(C50=U9,G50,IF(C56=U9,G58,IF(C58=U9,G58,IF(C64=U9,G66,IF(C66=U9,G66)))))))))))))))),"")</f>
        <v/>
      </c>
      <c r="V17" s="67" t="str">
        <f>IF(U17="","",VLOOKUP(U17,LISTAS!$F$5:$G$204,2,0))</f>
        <v/>
      </c>
      <c r="W17" s="68" t="str">
        <f t="shared" si="1"/>
        <v/>
      </c>
      <c r="X17" s="68" t="str">
        <f t="shared" si="2"/>
        <v/>
      </c>
    </row>
    <row r="18" spans="2:24" ht="18" customHeight="1">
      <c r="B18" s="70">
        <v>9</v>
      </c>
      <c r="C18" s="57"/>
      <c r="D18" s="163">
        <v>0</v>
      </c>
      <c r="E18" s="79">
        <f>IF(D18&lt;&gt;"",D18,"")</f>
        <v>0</v>
      </c>
      <c r="F18" s="58" t="str">
        <f>IF(D18&lt;&gt;"",IF(C18="","",C18),"")</f>
        <v/>
      </c>
      <c r="G18" s="59" t="str">
        <f>VLOOKUP(G16,E16:F18,2,0)</f>
        <v/>
      </c>
      <c r="H18" s="60"/>
      <c r="I18" s="75"/>
      <c r="J18" s="60"/>
      <c r="K18" s="61"/>
      <c r="L18" s="60"/>
      <c r="M18" s="60"/>
      <c r="N18" s="60"/>
      <c r="O18" s="61"/>
      <c r="P18" s="74"/>
      <c r="S18" s="65" t="str">
        <f>IF(U18&lt;&gt;"",1+COUNTIF(S8:S17,"1")+COUNTIF(S8:S17,"2")+COUNTIF(S8:S17,"3")+COUNTIF(S8:S17,"4")+COUNTIF(S8:S17,"5")+COUNTIF(S8:S17,"6")+COUNTIF(S8:S17,"7")+COUNTIF(S8:S17,"8")+COUNTIF(S8:S17,"9")+COUNTIF(S8:S17,"10"),"")</f>
        <v/>
      </c>
      <c r="T18" s="66" t="str">
        <f t="shared" si="0"/>
        <v/>
      </c>
      <c r="U18" s="67" t="str">
        <f>IF(U10&lt;&gt;"",IF(C8=U10,G10,IF(C10=U10,G10,IF(C16=U10,G18,IF(C18=U10,G18,IF(C24=U10,G26,IF(C26=U10,G26,IF(C32=U10,G34,IF(C34=U10,G34,IF(C40=U10,G42,IF(C42=U10,G42,IF(C48=U10,G50,IF(C50=U10,G50,IF(C56=U10,G58,IF(C58=U10,G58,IF(C64=U10,G66,IF(C66=U10,G66)))))))))))))))),"")</f>
        <v/>
      </c>
      <c r="V18" s="67" t="str">
        <f>IF(U18="","",VLOOKUP(U18,LISTAS!$F$5:$G$204,2,0))</f>
        <v/>
      </c>
      <c r="W18" s="68" t="str">
        <f t="shared" si="1"/>
        <v/>
      </c>
      <c r="X18" s="68" t="str">
        <f t="shared" si="2"/>
        <v/>
      </c>
    </row>
    <row r="19" spans="2:24" ht="18" customHeight="1">
      <c r="B19" s="70"/>
      <c r="C19" s="69" t="str">
        <f>IF(C18="","",VLOOKUP(C18,LISTAS!$F$5:$G$204,2,0))</f>
        <v/>
      </c>
      <c r="D19" s="164"/>
      <c r="E19" s="58"/>
      <c r="F19" s="58"/>
      <c r="G19" s="59"/>
      <c r="H19" s="60"/>
      <c r="I19" s="75"/>
      <c r="J19" s="60"/>
      <c r="K19" s="61"/>
      <c r="L19" s="60"/>
      <c r="M19" s="60"/>
      <c r="N19" s="60"/>
      <c r="O19" s="61"/>
      <c r="P19" s="74"/>
      <c r="S19" s="65" t="str">
        <f>IF(U19&lt;&gt;"",1+COUNTIF(S8:S18,"1")+COUNTIF(S8:S18,"2")+COUNTIF(S8:S18,"3")+COUNTIF(S8:S18,"4")+COUNTIF(S8:S18,"5")+COUNTIF(S8:S18,"6")+COUNTIF(S8:S18,"7")+COUNTIF(S8:S18,"8")+COUNTIF(S8:S18,"9")+COUNTIF(S8:S18,"10")+COUNTIF(S8:S18,"11"),"")</f>
        <v/>
      </c>
      <c r="T19" s="66" t="str">
        <f t="shared" si="0"/>
        <v/>
      </c>
      <c r="U19" s="67" t="str">
        <f>IF(U11&lt;&gt;"",IF(C8=U11,G10,IF(C10=U11,G10,IF(C16=U11,G18,IF(C18=U11,G18,IF(C24=U11,G26,IF(C26=U11,G26,IF(C32=U11,G34,IF(C34=U11,G34,IF(C40=U11,G42,IF(C42=U11,G42,IF(C48=U11,G50,IF(C50=U11,G50,IF(C56=U11,G58,IF(C58=U11,G58,IF(C64=U11,G66,IF(C66=U11,G66)))))))))))))))),"")</f>
        <v/>
      </c>
      <c r="V19" s="67" t="str">
        <f>IF(U19="","",VLOOKUP(U19,LISTAS!$F$5:$G$204,2,0))</f>
        <v/>
      </c>
      <c r="W19" s="68" t="str">
        <f t="shared" si="1"/>
        <v/>
      </c>
      <c r="X19" s="68" t="str">
        <f t="shared" si="2"/>
        <v/>
      </c>
    </row>
    <row r="20" spans="2:24" ht="18" customHeight="1">
      <c r="B20" s="70"/>
      <c r="C20" s="61"/>
      <c r="D20" s="60"/>
      <c r="E20" s="58"/>
      <c r="F20" s="58"/>
      <c r="G20" s="59"/>
      <c r="H20" s="60"/>
      <c r="I20" s="75"/>
      <c r="J20" s="60"/>
      <c r="K20" s="57" t="str">
        <f>IF(H12&lt;&gt;"",IF(H14&lt;&gt;"",IF(H12=H14,"",IF(H12&gt;H14,G12,G14)),""),"")</f>
        <v>GABRIEL, GUSTAVO, PEDRO</v>
      </c>
      <c r="L20" s="163">
        <v>0</v>
      </c>
      <c r="M20" s="58">
        <f>IF(L20&lt;&gt;"",L20,"")</f>
        <v>0</v>
      </c>
      <c r="N20" s="58" t="str">
        <f>IF(L20&lt;&gt;"",IF(K20="","",K20),"")</f>
        <v>GABRIEL, GUSTAVO, PEDRO</v>
      </c>
      <c r="O20" s="59">
        <f>IF(M20&lt;&gt;"",IF(M22&lt;&gt;"",SMALL(M20:N22,1),""),"")</f>
        <v>0</v>
      </c>
      <c r="P20" s="74"/>
      <c r="S20" s="65" t="str">
        <f>IF(U20&lt;&gt;"",1+COUNTIF(S8:S19,"1")+COUNTIF(S8:S19,"2")+COUNTIF(S8:S19,"3")+COUNTIF(S8:S19,"4")+COUNTIF(S8:S19,"5")+COUNTIF(S8:S19,"6")+COUNTIF(S8:S19,"7")+COUNTIF(S8:S19,"8")+COUNTIF(S8:S19,"9")+COUNTIF(S8:S19,"10")+COUNTIF(S8:S19,"11")+COUNTIF(S8:S19,"12"),"")</f>
        <v/>
      </c>
      <c r="T20" s="66" t="str">
        <f t="shared" si="0"/>
        <v/>
      </c>
      <c r="U20" s="67" t="str">
        <f>IF(U12&lt;&gt;"",IF(C8=U12,G10,IF(C10=U12,G10,IF(C16=U12,G18,IF(C18=U12,G18,IF(C24=U12,G26,IF(C26=U12,G26,IF(C32=U12,G34,IF(C34=U12,G34,IF(C40=U12,G42,IF(C42=U12,G42,IF(C48=U12,G50,IF(C50=U12,G50,IF(C56=U12,G58,IF(C58=U12,G58,IF(C64=U12,G66,IF(C66=U12,G66)))))))))))))))),"")</f>
        <v/>
      </c>
      <c r="V20" s="67" t="str">
        <f>IF(U20="","",VLOOKUP(U20,LISTAS!$F$5:$G$204,2,0))</f>
        <v/>
      </c>
      <c r="W20" s="68" t="str">
        <f t="shared" si="1"/>
        <v/>
      </c>
      <c r="X20" s="68" t="str">
        <f t="shared" si="2"/>
        <v/>
      </c>
    </row>
    <row r="21" spans="2:24" ht="18" customHeight="1">
      <c r="B21" s="70"/>
      <c r="C21" s="61"/>
      <c r="D21" s="60"/>
      <c r="E21" s="58"/>
      <c r="F21" s="58"/>
      <c r="G21" s="59"/>
      <c r="H21" s="60"/>
      <c r="I21" s="75"/>
      <c r="J21" s="60"/>
      <c r="K21" s="69" t="str">
        <f>IF(K20="","",VLOOKUP(K20,LISTAS!$F$5:$G$204,2,0))</f>
        <v xml:space="preserve">ARBOS S.A </v>
      </c>
      <c r="L21" s="164"/>
      <c r="M21" s="58"/>
      <c r="N21" s="58"/>
      <c r="O21" s="59"/>
      <c r="P21" s="74"/>
      <c r="S21" s="65" t="str">
        <f>IF(U21&lt;&gt;"",1+COUNTIF(S8:S20,"1")+COUNTIF(S8:S20,"2")+COUNTIF(S8:S20,"3")+COUNTIF(S8:S20,"4")+COUNTIF(S8:S20,"5")+COUNTIF(S8:S20,"6")+COUNTIF(S8:S20,"7")+COUNTIF(S8:S20,"8")+COUNTIF(S8:S20,"9")+COUNTIF(S8:S20,"10")+COUNTIF(S8:S20,"11")+COUNTIF(S8:S20,"12")+COUNTIF(S8:S20,"13"),"")</f>
        <v/>
      </c>
      <c r="T21" s="66" t="str">
        <f t="shared" si="0"/>
        <v/>
      </c>
      <c r="U21" s="67" t="str">
        <f>IF(U13&lt;&gt;"",IF(C8=U13,G10,IF(C10=U13,G10,IF(C16=U13,G18,IF(C18=U13,G18,IF(C24=U13,G26,IF(C26=U13,G26,IF(C32=U13,G34,IF(C34=U13,G34,IF(C40=U13,G42,IF(C42=U13,G42,IF(C48=U13,G50,IF(C50=U13,G50,IF(C56=U13,G58,IF(C58=U13,G58,IF(C64=U13,G66,IF(C66=U13,G66)))))))))))))))),"")</f>
        <v/>
      </c>
      <c r="V21" s="67" t="str">
        <f>IF(U21="","",VLOOKUP(U21,LISTAS!$F$5:$G$204,2,0))</f>
        <v/>
      </c>
      <c r="W21" s="68" t="str">
        <f t="shared" si="1"/>
        <v/>
      </c>
      <c r="X21" s="68" t="str">
        <f t="shared" si="2"/>
        <v/>
      </c>
    </row>
    <row r="22" spans="2:24" ht="17.25" customHeight="1">
      <c r="B22" s="70"/>
      <c r="C22" s="61"/>
      <c r="D22" s="60"/>
      <c r="E22" s="60"/>
      <c r="F22" s="60"/>
      <c r="G22" s="61"/>
      <c r="H22" s="60"/>
      <c r="I22" s="75"/>
      <c r="J22" s="76"/>
      <c r="K22" s="57" t="str">
        <f>IF(H28&lt;&gt;"",IF(H30&lt;&gt;"",IF(H28=H30,"",IF(H28&gt;H30,G28,G30)),""),"")</f>
        <v>PIETRO, MURILO, GABRIEL, FELIPE</v>
      </c>
      <c r="L22" s="163">
        <v>1</v>
      </c>
      <c r="M22" s="71">
        <f>IF(L22&lt;&gt;"",L22,"")</f>
        <v>1</v>
      </c>
      <c r="N22" s="58" t="str">
        <f>IF(L22&lt;&gt;"",IF(K22="","",K22),"")</f>
        <v>PIETRO, MURILO, GABRIEL, FELIPE</v>
      </c>
      <c r="O22" s="59" t="str">
        <f>VLOOKUP(O20,M20:N22,2,0)</f>
        <v>GABRIEL, GUSTAVO, PEDRO</v>
      </c>
      <c r="P22" s="74"/>
      <c r="S22" s="65" t="str">
        <f>IF(U22&lt;&gt;"",1+COUNTIF(S8:S21,"1")+COUNTIF(S8:S21,"2")+COUNTIF(S8:S21,"3")+COUNTIF(S8:S21,"4")+COUNTIF(S8:S21,"5")+COUNTIF(S8:S21,"6")+COUNTIF(S8:S21,"7")+COUNTIF(S8:S21,"8")+COUNTIF(S8:S21,"9")+COUNTIF(S8:S21,"10")+COUNTIF(S8:S21,"11")+COUNTIF(S8:S21,"12")+COUNTIF(S8:S21,"13")+COUNTIF(S8:S21,"14"),"")</f>
        <v/>
      </c>
      <c r="T22" s="66" t="str">
        <f t="shared" si="0"/>
        <v/>
      </c>
      <c r="U22" s="67" t="str">
        <f>IF(U14&lt;&gt;"",IF(C8=U14,G10,IF(C10=U14,G10,IF(C16=U14,G18,IF(C18=U14,G18,IF(C24=U14,G26,IF(C26=U14,G26,IF(C32=U14,G34,IF(C34=U14,G34,IF(C40=U14,G42,IF(C42=U14,G42,IF(C48=U14,G50,IF(C50=U14,G50,IF(C56=U14,G58,IF(C58=U14,G58,IF(C64=U14,G66,IF(C66=U14,G66)))))))))))))))),"")</f>
        <v/>
      </c>
      <c r="V22" s="67" t="str">
        <f>IF(U22="","",VLOOKUP(U22,LISTAS!$F$5:$G$204,2,0))</f>
        <v/>
      </c>
      <c r="W22" s="68" t="str">
        <f t="shared" si="1"/>
        <v/>
      </c>
      <c r="X22" s="68" t="str">
        <f t="shared" si="2"/>
        <v/>
      </c>
    </row>
    <row r="23" spans="2:24">
      <c r="B23" s="70"/>
      <c r="C23" s="61"/>
      <c r="D23" s="60"/>
      <c r="E23" s="60"/>
      <c r="F23" s="60"/>
      <c r="G23" s="61"/>
      <c r="H23" s="60"/>
      <c r="I23" s="75"/>
      <c r="J23" s="60"/>
      <c r="K23" s="69" t="str">
        <f>IF(K22="","",VLOOKUP(K22,LISTAS!$F$5:$G$204,2,0))</f>
        <v>ARBOS SCS</v>
      </c>
      <c r="L23" s="164"/>
      <c r="M23" s="77"/>
      <c r="N23" s="58"/>
      <c r="O23" s="59"/>
      <c r="P23" s="74"/>
      <c r="S23" s="65" t="str">
        <f>IF(U23&lt;&gt;"",1+COUNTIF(S8:S22,"1")+COUNTIF(S8:S22,"2")+COUNTIF(S8:S22,"3")+COUNTIF(S8:S22,"4")+COUNTIF(S8:S22,"5")+COUNTIF(S8:S22,"6")+COUNTIF(S8:S22,"7")+COUNTIF(S8:S22,"8")+COUNTIF(S8:S22,"9")+COUNTIF(S8:S22,"10")+COUNTIF(S8:S22,"11")+COUNTIF(S8:S22,"12")+COUNTIF(S8:S22,"13")+COUNTIF(S8:S22,"14")+COUNTIF(S8:S22,"15"),"")</f>
        <v/>
      </c>
      <c r="T23" s="66" t="str">
        <f t="shared" si="0"/>
        <v/>
      </c>
      <c r="U23" s="67" t="str">
        <f>IF(U15&lt;&gt;"",IF(C8=U15,G10,IF(C10=U15,G10,IF(C16=U15,G18,IF(C18=U15,G18,IF(C24=U15,G26,IF(C26=U15,G26,IF(C32=U15,G34,IF(C34=U15,G34,IF(C40=U15,G42,IF(C42=U15,G42,IF(C48=U15,G50,IF(C50=U15,G50,IF(C56=U15,G58,IF(C58=U15,G58,IF(C64=U15,G66,IF(C66=U15,G66)))))))))))))))),"")</f>
        <v/>
      </c>
      <c r="V23" s="67" t="str">
        <f>IF(U23="","",VLOOKUP(U23,LISTAS!$F$5:$G$204,2,0))</f>
        <v/>
      </c>
      <c r="W23" s="68" t="str">
        <f t="shared" si="1"/>
        <v/>
      </c>
      <c r="X23" s="68" t="str">
        <f t="shared" si="2"/>
        <v/>
      </c>
    </row>
    <row r="24" spans="2:24" ht="18" customHeight="1">
      <c r="B24" s="70">
        <v>6</v>
      </c>
      <c r="C24" s="57" t="s">
        <v>69</v>
      </c>
      <c r="D24" s="163">
        <v>1</v>
      </c>
      <c r="E24" s="58">
        <f>IF(D24&lt;&gt;"",D24,"")</f>
        <v>1</v>
      </c>
      <c r="F24" s="58" t="str">
        <f>IF(D24&lt;&gt;"",IF(C24="","",C24),"")</f>
        <v>PIETRO, MURILO, GABRIEL, FELIPE</v>
      </c>
      <c r="G24" s="59">
        <f>IF(E24&lt;&gt;"",IF(E26&lt;&gt;"",SMALL(E24:F26,1),""),"")</f>
        <v>0</v>
      </c>
      <c r="H24" s="60"/>
      <c r="I24" s="75"/>
      <c r="J24" s="60"/>
      <c r="K24" s="61"/>
      <c r="L24" s="60"/>
      <c r="M24" s="75"/>
      <c r="N24" s="60"/>
      <c r="O24" s="61"/>
      <c r="P24" s="74"/>
      <c r="S24" s="65"/>
      <c r="T24" s="66"/>
      <c r="U24" s="67"/>
      <c r="V24" s="67"/>
      <c r="W24" s="68"/>
      <c r="X24" s="68"/>
    </row>
    <row r="25" spans="2:24" ht="18" customHeight="1">
      <c r="B25" s="70"/>
      <c r="C25" s="69" t="str">
        <f>IF(C24="","",VLOOKUP(C24,LISTAS!$F$5:$G$204,2,0))</f>
        <v>ARBOS SCS</v>
      </c>
      <c r="D25" s="164"/>
      <c r="E25" s="58"/>
      <c r="F25" s="58"/>
      <c r="G25" s="59"/>
      <c r="H25" s="60"/>
      <c r="I25" s="75"/>
      <c r="J25" s="60"/>
      <c r="K25" s="61"/>
      <c r="L25" s="60"/>
      <c r="M25" s="75"/>
      <c r="N25" s="60"/>
      <c r="O25" s="61"/>
      <c r="P25" s="74"/>
      <c r="S25" s="65"/>
      <c r="T25" s="66"/>
      <c r="U25" s="67"/>
      <c r="V25" s="67"/>
      <c r="W25" s="68"/>
      <c r="X25" s="68"/>
    </row>
    <row r="26" spans="2:24" ht="18" customHeight="1">
      <c r="B26" s="70">
        <v>11</v>
      </c>
      <c r="C26" s="57"/>
      <c r="D26" s="163">
        <v>0</v>
      </c>
      <c r="E26" s="71">
        <f>IF(D26&lt;&gt;"",D26,"")</f>
        <v>0</v>
      </c>
      <c r="F26" s="72" t="str">
        <f>IF(D26&lt;&gt;"",IF(C26="","",C26),"")</f>
        <v/>
      </c>
      <c r="G26" s="59" t="str">
        <f>VLOOKUP(G24,E24:F26,2,0)</f>
        <v/>
      </c>
      <c r="H26" s="60"/>
      <c r="I26" s="75"/>
      <c r="J26" s="60"/>
      <c r="K26" s="61"/>
      <c r="L26" s="60"/>
      <c r="M26" s="75"/>
      <c r="N26" s="60"/>
      <c r="O26" s="61"/>
      <c r="P26" s="74"/>
      <c r="S26" s="65"/>
      <c r="T26" s="66"/>
      <c r="U26" s="67"/>
      <c r="V26" s="67"/>
      <c r="W26" s="68"/>
      <c r="X26" s="68"/>
    </row>
    <row r="27" spans="2:24" ht="18" customHeight="1">
      <c r="B27" s="70"/>
      <c r="C27" s="69" t="str">
        <f>IF(C26="","",VLOOKUP(C26,LISTAS!$F$5:$G$204,2,0))</f>
        <v/>
      </c>
      <c r="D27" s="164"/>
      <c r="E27" s="58"/>
      <c r="F27" s="72"/>
      <c r="G27" s="59"/>
      <c r="H27" s="60"/>
      <c r="I27" s="75"/>
      <c r="J27" s="60"/>
      <c r="K27" s="61"/>
      <c r="L27" s="60"/>
      <c r="M27" s="75"/>
      <c r="N27" s="60"/>
      <c r="O27" s="61"/>
      <c r="P27" s="74"/>
      <c r="S27" s="65"/>
      <c r="T27" s="66"/>
      <c r="U27" s="67"/>
      <c r="V27" s="67"/>
      <c r="W27" s="68"/>
      <c r="X27" s="68"/>
    </row>
    <row r="28" spans="2:24" ht="18" customHeight="1">
      <c r="B28" s="70"/>
      <c r="C28" s="61"/>
      <c r="D28" s="60"/>
      <c r="E28" s="60"/>
      <c r="F28" s="73"/>
      <c r="G28" s="57" t="str">
        <f>IF(D24&lt;&gt;"",IF(D26&lt;&gt;"",IF(D24=D26,"",IF(D24&gt;D26,C24,C26)),""),"")</f>
        <v>PIETRO, MURILO, GABRIEL, FELIPE</v>
      </c>
      <c r="H28" s="163">
        <v>1</v>
      </c>
      <c r="I28" s="78">
        <f>IF(H28&lt;&gt;"",H28,"")</f>
        <v>1</v>
      </c>
      <c r="J28" s="58" t="str">
        <f>IF(H28&lt;&gt;"",IF(G28="","",G28),"")</f>
        <v>PIETRO, MURILO, GABRIEL, FELIPE</v>
      </c>
      <c r="K28" s="59">
        <f>IF(I28&lt;&gt;"",IF(I30&lt;&gt;"",SMALL(I28:J30,1),""),"")</f>
        <v>0</v>
      </c>
      <c r="L28" s="60"/>
      <c r="M28" s="75"/>
      <c r="N28" s="60"/>
      <c r="O28" s="61"/>
      <c r="P28" s="74"/>
      <c r="S28" s="65"/>
      <c r="T28" s="66"/>
      <c r="U28" s="67"/>
      <c r="V28" s="67"/>
      <c r="W28" s="68"/>
      <c r="X28" s="68"/>
    </row>
    <row r="29" spans="2:24" ht="18" customHeight="1">
      <c r="B29" s="70"/>
      <c r="C29" s="61"/>
      <c r="D29" s="60"/>
      <c r="E29" s="60"/>
      <c r="F29" s="73"/>
      <c r="G29" s="69" t="str">
        <f>IF(G28="","",VLOOKUP(G28,LISTAS!$F$5:$G$204,2,0))</f>
        <v>ARBOS SCS</v>
      </c>
      <c r="H29" s="164"/>
      <c r="I29" s="79"/>
      <c r="J29" s="58"/>
      <c r="K29" s="59"/>
      <c r="L29" s="60"/>
      <c r="M29" s="75"/>
      <c r="N29" s="60"/>
      <c r="O29" s="61"/>
      <c r="P29" s="74"/>
      <c r="S29" s="65"/>
      <c r="T29" s="66"/>
      <c r="U29" s="67"/>
      <c r="V29" s="67"/>
      <c r="W29" s="68"/>
      <c r="X29" s="68"/>
    </row>
    <row r="30" spans="2:24" ht="18" customHeight="1">
      <c r="B30" s="70"/>
      <c r="C30" s="61"/>
      <c r="D30" s="60"/>
      <c r="E30" s="75"/>
      <c r="F30" s="76"/>
      <c r="G30" s="57" t="str">
        <f>IF(D32&lt;&gt;"",IF(D34&lt;&gt;"",IF(D32=D34,"",IF(D32&gt;D34,C32,C34)),""),"")</f>
        <v>RYAN, LUCAS, RICARDO</v>
      </c>
      <c r="H30" s="163">
        <v>0</v>
      </c>
      <c r="I30" s="79">
        <f>IF(H30&lt;&gt;"",H30,"")</f>
        <v>0</v>
      </c>
      <c r="J30" s="58" t="str">
        <f>IF(H30&lt;&gt;"",IF(G30="","",G30),"")</f>
        <v>RYAN, LUCAS, RICARDO</v>
      </c>
      <c r="K30" s="59" t="str">
        <f>VLOOKUP(K28,I28:J30,2,0)</f>
        <v>RYAN, LUCAS, RICARDO</v>
      </c>
      <c r="L30" s="60"/>
      <c r="M30" s="75"/>
      <c r="N30" s="60"/>
      <c r="O30" s="61"/>
      <c r="P30" s="74"/>
      <c r="S30" s="65"/>
      <c r="T30" s="66"/>
      <c r="U30" s="67"/>
      <c r="V30" s="67"/>
      <c r="W30" s="68"/>
      <c r="X30" s="68"/>
    </row>
    <row r="31" spans="2:24" ht="18" customHeight="1">
      <c r="B31" s="70"/>
      <c r="C31" s="61"/>
      <c r="D31" s="60"/>
      <c r="E31" s="75"/>
      <c r="F31" s="60"/>
      <c r="G31" s="69" t="str">
        <f>IF(G30="","",VLOOKUP(G30,LISTAS!$F$5:$G$204,2,0))</f>
        <v>SÃO JOSÉ - S.A</v>
      </c>
      <c r="H31" s="164"/>
      <c r="I31" s="58"/>
      <c r="J31" s="58"/>
      <c r="K31" s="59"/>
      <c r="L31" s="60"/>
      <c r="M31" s="75"/>
      <c r="N31" s="60"/>
      <c r="O31" s="61"/>
      <c r="P31" s="74"/>
      <c r="S31" s="65"/>
      <c r="T31" s="66"/>
      <c r="U31" s="67"/>
      <c r="V31" s="67"/>
      <c r="W31" s="68"/>
      <c r="X31" s="68"/>
    </row>
    <row r="32" spans="2:24" ht="18" customHeight="1">
      <c r="B32" s="70">
        <v>4</v>
      </c>
      <c r="C32" s="57"/>
      <c r="D32" s="163">
        <v>0</v>
      </c>
      <c r="E32" s="78">
        <f>IF(D32&lt;&gt;"",D32,"")</f>
        <v>0</v>
      </c>
      <c r="F32" s="58" t="str">
        <f>IF(D32&lt;&gt;"",IF(C32="","",C32),"")</f>
        <v/>
      </c>
      <c r="G32" s="59">
        <f>IF(E32&lt;&gt;"",IF(E34&lt;&gt;"",SMALL(E32:F34,1),""),"")</f>
        <v>0</v>
      </c>
      <c r="H32" s="60"/>
      <c r="I32" s="60"/>
      <c r="J32" s="60"/>
      <c r="K32" s="61"/>
      <c r="L32" s="60"/>
      <c r="M32" s="75"/>
      <c r="N32" s="60"/>
      <c r="O32" s="61"/>
      <c r="P32" s="74"/>
      <c r="S32" s="65"/>
      <c r="T32" s="66"/>
      <c r="U32" s="67"/>
      <c r="V32" s="67"/>
      <c r="W32" s="68"/>
      <c r="X32" s="68"/>
    </row>
    <row r="33" spans="2:24" ht="18" customHeight="1">
      <c r="B33" s="70"/>
      <c r="C33" s="69" t="str">
        <f>IF(C32="","",VLOOKUP(C32,LISTAS!$F$5:$G$204,2,0))</f>
        <v/>
      </c>
      <c r="D33" s="164"/>
      <c r="E33" s="79"/>
      <c r="F33" s="58"/>
      <c r="G33" s="59"/>
      <c r="H33" s="60"/>
      <c r="I33" s="60"/>
      <c r="J33" s="60"/>
      <c r="K33" s="61"/>
      <c r="L33" s="60"/>
      <c r="M33" s="75"/>
      <c r="N33" s="60"/>
      <c r="O33" s="61"/>
      <c r="P33" s="74"/>
      <c r="S33" s="65"/>
      <c r="T33" s="66"/>
      <c r="U33" s="67"/>
      <c r="V33" s="67"/>
      <c r="W33" s="68"/>
      <c r="X33" s="68"/>
    </row>
    <row r="34" spans="2:24" ht="18" customHeight="1">
      <c r="B34" s="70">
        <v>13</v>
      </c>
      <c r="C34" s="57" t="s">
        <v>70</v>
      </c>
      <c r="D34" s="163">
        <v>1</v>
      </c>
      <c r="E34" s="79">
        <f>IF(D34&lt;&gt;"",D34,"")</f>
        <v>1</v>
      </c>
      <c r="F34" s="58" t="str">
        <f>IF(D34&lt;&gt;"",IF(C34="","",C34),"")</f>
        <v>RYAN, LUCAS, RICARDO</v>
      </c>
      <c r="G34" s="59" t="str">
        <f>VLOOKUP(G32,E32:F34,2,0)</f>
        <v/>
      </c>
      <c r="H34" s="60"/>
      <c r="I34" s="60"/>
      <c r="J34" s="60"/>
      <c r="K34" s="61"/>
      <c r="L34" s="60"/>
      <c r="M34" s="75"/>
      <c r="N34" s="60"/>
      <c r="O34" s="61"/>
      <c r="P34" s="74"/>
      <c r="S34" s="65"/>
      <c r="T34" s="66"/>
      <c r="U34" s="67"/>
      <c r="V34" s="67"/>
      <c r="W34" s="68"/>
      <c r="X34" s="68"/>
    </row>
    <row r="35" spans="2:24" ht="18" customHeight="1">
      <c r="B35" s="70"/>
      <c r="C35" s="69" t="str">
        <f>IF(C34="","",VLOOKUP(C34,LISTAS!$F$5:$G$204,2,0))</f>
        <v>SÃO JOSÉ - S.A</v>
      </c>
      <c r="D35" s="164"/>
      <c r="E35" s="58"/>
      <c r="F35" s="58"/>
      <c r="G35" s="59"/>
      <c r="H35" s="60"/>
      <c r="I35" s="60"/>
      <c r="J35" s="60"/>
      <c r="K35" s="61"/>
      <c r="L35" s="60"/>
      <c r="M35" s="75"/>
      <c r="N35" s="60"/>
      <c r="O35" s="61"/>
      <c r="P35" s="60"/>
      <c r="S35" s="65"/>
      <c r="T35" s="66"/>
      <c r="U35" s="67"/>
      <c r="V35" s="67"/>
      <c r="W35" s="68"/>
      <c r="X35" s="68"/>
    </row>
    <row r="36" spans="2:24" ht="18" customHeight="1">
      <c r="B36" s="70"/>
      <c r="C36" s="61"/>
      <c r="D36" s="60"/>
      <c r="E36" s="60"/>
      <c r="F36" s="60"/>
      <c r="G36" s="61"/>
      <c r="H36" s="60"/>
      <c r="I36" s="60"/>
      <c r="J36" s="60"/>
      <c r="K36" s="61"/>
      <c r="L36" s="60"/>
      <c r="M36" s="75"/>
      <c r="N36" s="60"/>
      <c r="O36" s="57" t="str">
        <f>IF(L20&lt;&gt;"",IF(L22&lt;&gt;"",IF(L20=L22,"",IF(L20&gt;L22,K20,K22)),""),"")</f>
        <v>PIETRO, MURILO, GABRIEL, FELIPE</v>
      </c>
      <c r="P36" s="163">
        <v>0</v>
      </c>
      <c r="S36" s="65"/>
      <c r="T36" s="66"/>
      <c r="U36" s="67"/>
      <c r="V36" s="67"/>
      <c r="W36" s="68"/>
      <c r="X36" s="68"/>
    </row>
    <row r="37" spans="2:24" ht="18" customHeight="1">
      <c r="B37" s="70"/>
      <c r="C37" s="61"/>
      <c r="D37" s="60"/>
      <c r="E37" s="60"/>
      <c r="F37" s="60"/>
      <c r="G37" s="61"/>
      <c r="H37" s="60"/>
      <c r="I37" s="60"/>
      <c r="J37" s="60"/>
      <c r="K37" s="61"/>
      <c r="L37" s="60"/>
      <c r="M37" s="75"/>
      <c r="N37" s="60"/>
      <c r="O37" s="69" t="str">
        <f>IF(O36="","",VLOOKUP(O36,LISTAS!$F$5:$G$204,2,0))</f>
        <v>ARBOS SCS</v>
      </c>
      <c r="P37" s="164"/>
      <c r="S37" s="65"/>
      <c r="T37" s="66"/>
      <c r="U37" s="67"/>
      <c r="V37" s="67"/>
      <c r="W37" s="68"/>
      <c r="X37" s="68"/>
    </row>
    <row r="38" spans="2:24" ht="18" customHeight="1">
      <c r="B38" s="70"/>
      <c r="C38" s="61"/>
      <c r="D38" s="60"/>
      <c r="E38" s="60"/>
      <c r="F38" s="60"/>
      <c r="G38" s="61"/>
      <c r="H38" s="60"/>
      <c r="I38" s="60"/>
      <c r="J38" s="60"/>
      <c r="K38" s="61"/>
      <c r="L38" s="60"/>
      <c r="M38" s="75"/>
      <c r="N38" s="76"/>
      <c r="O38" s="57" t="str">
        <f>IF(L52&lt;&gt;"",IF(L54&lt;&gt;"",IF(L52=L54,"",IF(L52&gt;L54,K52,K54)),""),"")</f>
        <v>GUILHERME, GUSTAVO, PIETRO</v>
      </c>
      <c r="P38" s="163">
        <v>2</v>
      </c>
      <c r="S38" s="65"/>
      <c r="T38" s="66"/>
      <c r="U38" s="67"/>
      <c r="V38" s="67"/>
      <c r="W38" s="68"/>
      <c r="X38" s="68"/>
    </row>
    <row r="39" spans="2:24" ht="18" customHeight="1">
      <c r="B39" s="70"/>
      <c r="C39" s="61"/>
      <c r="D39" s="60"/>
      <c r="E39" s="60"/>
      <c r="F39" s="60"/>
      <c r="G39" s="61"/>
      <c r="H39" s="60"/>
      <c r="I39" s="60"/>
      <c r="J39" s="60"/>
      <c r="K39" s="61"/>
      <c r="L39" s="60"/>
      <c r="M39" s="75"/>
      <c r="N39" s="60"/>
      <c r="O39" s="69" t="str">
        <f>IF(O38="","",VLOOKUP(O38,LISTAS!$F$5:$G$204,2,0))</f>
        <v xml:space="preserve">ARBOS S.A </v>
      </c>
      <c r="P39" s="164"/>
      <c r="S39" s="65"/>
      <c r="T39" s="66"/>
      <c r="U39" s="67"/>
      <c r="V39" s="67"/>
      <c r="W39" s="68"/>
      <c r="X39" s="68"/>
    </row>
    <row r="40" spans="2:24" ht="18" customHeight="1">
      <c r="B40" s="70">
        <v>3</v>
      </c>
      <c r="C40" s="57" t="s">
        <v>71</v>
      </c>
      <c r="D40" s="163">
        <v>1</v>
      </c>
      <c r="E40" s="58">
        <f>IF(D40&lt;&gt;"",D40,"")</f>
        <v>1</v>
      </c>
      <c r="F40" s="58" t="str">
        <f>IF(D40&lt;&gt;"",IF(C40="","",C40),"")</f>
        <v>DAVI, GUILHERME, JOSE</v>
      </c>
      <c r="G40" s="59">
        <f>IF(E40&lt;&gt;"",IF(E42&lt;&gt;"",SMALL(E40:F42,1),""),"")</f>
        <v>0</v>
      </c>
      <c r="H40" s="60"/>
      <c r="I40" s="60"/>
      <c r="J40" s="60"/>
      <c r="K40" s="61"/>
      <c r="L40" s="60"/>
      <c r="M40" s="75"/>
      <c r="N40" s="60"/>
      <c r="O40" s="61"/>
      <c r="P40" s="74"/>
      <c r="S40" s="65"/>
      <c r="T40" s="66"/>
      <c r="U40" s="67"/>
      <c r="V40" s="67" t="str">
        <f>IF(U40="","",VLOOKUP(U40,LISTAS!$F$5:$G$204,2,0))</f>
        <v/>
      </c>
      <c r="W40" s="68" t="str">
        <f t="shared" si="1"/>
        <v/>
      </c>
      <c r="X40" s="68" t="str">
        <f t="shared" ref="X40:X68" si="3">IF(S40="","",IF($V$5="NÃO","",IF(S40=1,400,IF(S40=2,340,IF(S40=3,300,IF(S40=4,280,IF(S40=5,270,IF(S40=6,260,IF(S40=7,250,IF(S40=8,240,IF(S40=9,200,IF(S40=10,200,IF(S40=11,200,IF(S40=12,200,IF(S40=13,200,IF(S40=14,200,IF(S40=15,200,IF(S40=16,200,IF(S40&gt;16,"","")))))))))))))))))))</f>
        <v/>
      </c>
    </row>
    <row r="41" spans="2:24" ht="18" customHeight="1">
      <c r="B41" s="70"/>
      <c r="C41" s="69" t="str">
        <f>IF(C40="","",VLOOKUP(C40,LISTAS!$F$5:$G$204,2,0))</f>
        <v>LICEU JARDIM</v>
      </c>
      <c r="D41" s="164"/>
      <c r="E41" s="58"/>
      <c r="F41" s="58"/>
      <c r="G41" s="59"/>
      <c r="H41" s="60"/>
      <c r="I41" s="60"/>
      <c r="J41" s="60"/>
      <c r="K41" s="61"/>
      <c r="L41" s="60"/>
      <c r="M41" s="75"/>
      <c r="N41" s="60"/>
      <c r="O41" s="61"/>
      <c r="P41" s="74"/>
      <c r="S41" s="65"/>
      <c r="T41" s="66"/>
      <c r="U41" s="67"/>
      <c r="V41" s="67"/>
      <c r="W41" s="68"/>
      <c r="X41" s="68"/>
    </row>
    <row r="42" spans="2:24" ht="18" customHeight="1">
      <c r="B42" s="70">
        <v>14</v>
      </c>
      <c r="C42" s="57"/>
      <c r="D42" s="163">
        <v>0</v>
      </c>
      <c r="E42" s="71">
        <f>IF(D42&lt;&gt;"",D42,"")</f>
        <v>0</v>
      </c>
      <c r="F42" s="72" t="str">
        <f>IF(D42&lt;&gt;"",IF(C42="","",C42),"")</f>
        <v/>
      </c>
      <c r="G42" s="59" t="str">
        <f>VLOOKUP(G40,E40:F42,2,0)</f>
        <v/>
      </c>
      <c r="H42" s="60"/>
      <c r="I42" s="60"/>
      <c r="J42" s="60"/>
      <c r="K42" s="61"/>
      <c r="L42" s="60"/>
      <c r="M42" s="75"/>
      <c r="N42" s="60"/>
      <c r="O42" s="61"/>
      <c r="P42" s="74"/>
      <c r="S42" s="65"/>
      <c r="T42" s="66"/>
      <c r="U42" s="67"/>
      <c r="V42" s="67" t="str">
        <f>IF(U42="","",VLOOKUP(U42,LISTAS!$F$5:$G$204,2,0))</f>
        <v/>
      </c>
      <c r="W42" s="68" t="str">
        <f t="shared" si="1"/>
        <v/>
      </c>
      <c r="X42" s="68" t="str">
        <f t="shared" si="3"/>
        <v/>
      </c>
    </row>
    <row r="43" spans="2:24" ht="18" customHeight="1">
      <c r="B43" s="70"/>
      <c r="C43" s="69" t="str">
        <f>IF(C42="","",VLOOKUP(C42,LISTAS!$F$5:$G$204,2,0))</f>
        <v/>
      </c>
      <c r="D43" s="164"/>
      <c r="E43" s="58"/>
      <c r="F43" s="72"/>
      <c r="G43" s="59"/>
      <c r="H43" s="60"/>
      <c r="I43" s="60"/>
      <c r="J43" s="60"/>
      <c r="K43" s="61"/>
      <c r="L43" s="60"/>
      <c r="M43" s="75"/>
      <c r="N43" s="60"/>
      <c r="O43" s="61"/>
      <c r="P43" s="74"/>
      <c r="S43" s="65"/>
      <c r="T43" s="66"/>
      <c r="U43" s="67"/>
      <c r="V43" s="67"/>
      <c r="W43" s="68"/>
      <c r="X43" s="68"/>
    </row>
    <row r="44" spans="2:24" ht="18" customHeight="1">
      <c r="B44" s="70"/>
      <c r="C44" s="61"/>
      <c r="D44" s="60"/>
      <c r="E44" s="60"/>
      <c r="F44" s="73"/>
      <c r="G44" s="57" t="str">
        <f>IF(D40&lt;&gt;"",IF(D42&lt;&gt;"",IF(D40=D42,"",IF(D40&gt;D42,C40,C42)),""),"")</f>
        <v>DAVI, GUILHERME, JOSE</v>
      </c>
      <c r="H44" s="163">
        <v>1</v>
      </c>
      <c r="I44" s="58">
        <f>IF(H44&lt;&gt;"",H44,"")</f>
        <v>1</v>
      </c>
      <c r="J44" s="58" t="str">
        <f>IF(H44&lt;&gt;"",IF(G44="","",G44),"")</f>
        <v>DAVI, GUILHERME, JOSE</v>
      </c>
      <c r="K44" s="59">
        <f>IF(I44&lt;&gt;"",IF(I46&lt;&gt;"",SMALL(I44:J46,1),""),"")</f>
        <v>0</v>
      </c>
      <c r="L44" s="60"/>
      <c r="M44" s="75"/>
      <c r="N44" s="60"/>
      <c r="O44" s="61"/>
      <c r="P44" s="74"/>
      <c r="S44" s="65"/>
      <c r="T44" s="66"/>
      <c r="U44" s="67"/>
      <c r="V44" s="67" t="str">
        <f>IF(U44="","",VLOOKUP(U44,LISTAS!$F$5:$G$204,2,0))</f>
        <v/>
      </c>
      <c r="W44" s="68" t="str">
        <f t="shared" si="1"/>
        <v/>
      </c>
      <c r="X44" s="68" t="str">
        <f t="shared" si="3"/>
        <v/>
      </c>
    </row>
    <row r="45" spans="2:24" ht="18" customHeight="1">
      <c r="B45" s="70"/>
      <c r="C45" s="61"/>
      <c r="D45" s="60"/>
      <c r="E45" s="60"/>
      <c r="F45" s="73"/>
      <c r="G45" s="69" t="str">
        <f>IF(G44="","",VLOOKUP(G44,LISTAS!$F$5:$G$204,2,0))</f>
        <v>LICEU JARDIM</v>
      </c>
      <c r="H45" s="164"/>
      <c r="I45" s="58"/>
      <c r="J45" s="58"/>
      <c r="K45" s="59"/>
      <c r="L45" s="60"/>
      <c r="M45" s="75"/>
      <c r="N45" s="60"/>
      <c r="O45" s="61"/>
      <c r="P45" s="74"/>
      <c r="S45" s="65"/>
      <c r="T45" s="66"/>
      <c r="U45" s="67"/>
      <c r="V45" s="67"/>
      <c r="W45" s="68"/>
      <c r="X45" s="68"/>
    </row>
    <row r="46" spans="2:24" ht="18" customHeight="1">
      <c r="B46" s="70"/>
      <c r="C46" s="61"/>
      <c r="D46" s="60"/>
      <c r="E46" s="75"/>
      <c r="F46" s="76"/>
      <c r="G46" s="57" t="str">
        <f>IF(D48&lt;&gt;"",IF(D50&lt;&gt;"",IF(D48=D50,"",IF(D48&gt;D50,C48,C50)),""),"")</f>
        <v/>
      </c>
      <c r="H46" s="163">
        <v>0</v>
      </c>
      <c r="I46" s="71">
        <f>IF(H46&lt;&gt;"",H46,"")</f>
        <v>0</v>
      </c>
      <c r="J46" s="58" t="str">
        <f>IF(H46&lt;&gt;"",IF(G46="","",G46),"")</f>
        <v/>
      </c>
      <c r="K46" s="59" t="str">
        <f>VLOOKUP(K44,I44:J46,2,0)</f>
        <v/>
      </c>
      <c r="L46" s="60"/>
      <c r="M46" s="75"/>
      <c r="N46" s="60"/>
      <c r="O46" s="61"/>
      <c r="P46" s="74"/>
      <c r="S46" s="65"/>
      <c r="T46" s="66"/>
      <c r="U46" s="67"/>
      <c r="V46" s="67" t="str">
        <f>IF(U46="","",VLOOKUP(U46,LISTAS!$F$5:$G$204,2,0))</f>
        <v/>
      </c>
      <c r="W46" s="68" t="str">
        <f t="shared" si="1"/>
        <v/>
      </c>
      <c r="X46" s="68" t="str">
        <f t="shared" si="3"/>
        <v/>
      </c>
    </row>
    <row r="47" spans="2:24" ht="18" customHeight="1">
      <c r="B47" s="70"/>
      <c r="C47" s="61"/>
      <c r="D47" s="60"/>
      <c r="E47" s="75"/>
      <c r="F47" s="60"/>
      <c r="G47" s="69" t="str">
        <f>IF(G46="","",VLOOKUP(G46,LISTAS!$F$5:$G$204,2,0))</f>
        <v/>
      </c>
      <c r="H47" s="164"/>
      <c r="I47" s="77"/>
      <c r="J47" s="58"/>
      <c r="K47" s="59"/>
      <c r="L47" s="60"/>
      <c r="M47" s="75"/>
      <c r="N47" s="60"/>
      <c r="O47" s="61"/>
      <c r="P47" s="74"/>
      <c r="S47" s="65"/>
      <c r="T47" s="66"/>
      <c r="U47" s="67"/>
      <c r="V47" s="67"/>
      <c r="W47" s="68"/>
      <c r="X47" s="68"/>
    </row>
    <row r="48" spans="2:24" ht="18" customHeight="1">
      <c r="B48" s="70">
        <v>5</v>
      </c>
      <c r="C48" s="57"/>
      <c r="D48" s="163">
        <v>0</v>
      </c>
      <c r="E48" s="78">
        <f>IF(D48&lt;&gt;"",D48,"")</f>
        <v>0</v>
      </c>
      <c r="F48" s="58" t="str">
        <f>IF(D48&lt;&gt;"",IF(C48="","",C48),"")</f>
        <v/>
      </c>
      <c r="G48" s="59">
        <f>IF(E48&lt;&gt;"",IF(E50&lt;&gt;"",SMALL(E48:F50,1),""),"")</f>
        <v>0</v>
      </c>
      <c r="H48" s="60"/>
      <c r="I48" s="75"/>
      <c r="J48" s="60"/>
      <c r="K48" s="61"/>
      <c r="L48" s="60"/>
      <c r="M48" s="75"/>
      <c r="N48" s="60"/>
      <c r="O48" s="61"/>
      <c r="P48" s="74"/>
      <c r="S48" s="65"/>
      <c r="T48" s="66"/>
      <c r="U48" s="67"/>
      <c r="V48" s="67" t="str">
        <f>IF(U48="","",VLOOKUP(U48,LISTAS!$F$5:$G$204,2,0))</f>
        <v/>
      </c>
      <c r="W48" s="68" t="str">
        <f t="shared" si="1"/>
        <v/>
      </c>
      <c r="X48" s="68" t="str">
        <f t="shared" si="3"/>
        <v/>
      </c>
    </row>
    <row r="49" spans="2:24" ht="18" customHeight="1">
      <c r="B49" s="70"/>
      <c r="C49" s="69" t="str">
        <f>IF(C48="","",VLOOKUP(C48,LISTAS!$F$5:$G$204,2,0))</f>
        <v/>
      </c>
      <c r="D49" s="164"/>
      <c r="E49" s="79"/>
      <c r="F49" s="58"/>
      <c r="G49" s="59"/>
      <c r="H49" s="60"/>
      <c r="I49" s="75"/>
      <c r="J49" s="60"/>
      <c r="K49" s="61"/>
      <c r="L49" s="60"/>
      <c r="M49" s="75"/>
      <c r="N49" s="60"/>
      <c r="O49" s="61"/>
      <c r="P49" s="74"/>
      <c r="S49" s="65"/>
      <c r="T49" s="66"/>
      <c r="U49" s="67"/>
      <c r="V49" s="67"/>
      <c r="W49" s="68"/>
      <c r="X49" s="68"/>
    </row>
    <row r="50" spans="2:24" ht="18" customHeight="1">
      <c r="B50" s="70">
        <v>12</v>
      </c>
      <c r="C50" s="57"/>
      <c r="D50" s="163">
        <v>0</v>
      </c>
      <c r="E50" s="79">
        <f>IF(D50&lt;&gt;"",D50,"")</f>
        <v>0</v>
      </c>
      <c r="F50" s="58" t="str">
        <f>IF(D50&lt;&gt;"",IF(C50="","",C50),"")</f>
        <v/>
      </c>
      <c r="G50" s="59" t="str">
        <f>VLOOKUP(G48,E48:F50,2,0)</f>
        <v/>
      </c>
      <c r="H50" s="60"/>
      <c r="I50" s="75"/>
      <c r="J50" s="60"/>
      <c r="K50" s="61"/>
      <c r="L50" s="60"/>
      <c r="M50" s="75"/>
      <c r="N50" s="60"/>
      <c r="O50" s="61"/>
      <c r="P50" s="74"/>
      <c r="S50" s="65"/>
      <c r="T50" s="66"/>
      <c r="U50" s="67"/>
      <c r="V50" s="67" t="str">
        <f>IF(U50="","",VLOOKUP(U50,LISTAS!$F$5:$G$204,2,0))</f>
        <v/>
      </c>
      <c r="W50" s="68" t="str">
        <f t="shared" si="1"/>
        <v/>
      </c>
      <c r="X50" s="68" t="str">
        <f t="shared" si="3"/>
        <v/>
      </c>
    </row>
    <row r="51" spans="2:24" ht="18" customHeight="1">
      <c r="B51" s="70"/>
      <c r="C51" s="69" t="str">
        <f>IF(C50="","",VLOOKUP(C50,LISTAS!$F$5:$G$204,2,0))</f>
        <v/>
      </c>
      <c r="D51" s="164"/>
      <c r="E51" s="58"/>
      <c r="F51" s="58"/>
      <c r="G51" s="59"/>
      <c r="H51" s="60"/>
      <c r="I51" s="75"/>
      <c r="J51" s="60"/>
      <c r="K51" s="61"/>
      <c r="L51" s="60"/>
      <c r="M51" s="75"/>
      <c r="N51" s="60"/>
      <c r="O51" s="61"/>
      <c r="P51" s="74"/>
      <c r="S51" s="65"/>
      <c r="T51" s="66"/>
      <c r="U51" s="67"/>
      <c r="V51" s="67"/>
      <c r="W51" s="68"/>
      <c r="X51" s="68"/>
    </row>
    <row r="52" spans="2:24" ht="18" customHeight="1">
      <c r="B52" s="70"/>
      <c r="C52" s="61"/>
      <c r="D52" s="60"/>
      <c r="E52" s="58"/>
      <c r="F52" s="58"/>
      <c r="G52" s="59"/>
      <c r="H52" s="60"/>
      <c r="I52" s="75"/>
      <c r="J52" s="60"/>
      <c r="K52" s="57" t="str">
        <f>IF(H44&lt;&gt;"",IF(H46&lt;&gt;"",IF(H44=H46,"",IF(H44&gt;H46,G44,G46)),""),"")</f>
        <v>DAVI, GUILHERME, JOSE</v>
      </c>
      <c r="L52" s="163">
        <v>0</v>
      </c>
      <c r="M52" s="80">
        <f>IF(L52&lt;&gt;"",L52,"")</f>
        <v>0</v>
      </c>
      <c r="N52" s="58" t="str">
        <f>IF(L52&lt;&gt;"",IF(K52="","",K52),"")</f>
        <v>DAVI, GUILHERME, JOSE</v>
      </c>
      <c r="O52" s="59">
        <f>IF(M52&lt;&gt;"",IF(M54&lt;&gt;"",SMALL(M52:N54,1),""),"")</f>
        <v>0</v>
      </c>
      <c r="P52" s="74"/>
      <c r="S52" s="65"/>
      <c r="T52" s="66"/>
      <c r="U52" s="67"/>
      <c r="V52" s="67" t="str">
        <f>IF(U52="","",VLOOKUP(U52,LISTAS!$F$5:$G$204,2,0))</f>
        <v/>
      </c>
      <c r="W52" s="68" t="str">
        <f t="shared" si="1"/>
        <v/>
      </c>
      <c r="X52" s="68" t="str">
        <f t="shared" si="3"/>
        <v/>
      </c>
    </row>
    <row r="53" spans="2:24" ht="18" customHeight="1">
      <c r="B53" s="70"/>
      <c r="C53" s="61"/>
      <c r="D53" s="60"/>
      <c r="E53" s="58"/>
      <c r="F53" s="58"/>
      <c r="G53" s="59"/>
      <c r="H53" s="60"/>
      <c r="I53" s="75"/>
      <c r="J53" s="60"/>
      <c r="K53" s="69" t="str">
        <f>IF(K52="","",VLOOKUP(K52,LISTAS!$F$5:$G$204,2,0))</f>
        <v>LICEU JARDIM</v>
      </c>
      <c r="L53" s="164"/>
      <c r="M53" s="79"/>
      <c r="N53" s="72"/>
      <c r="O53" s="59"/>
      <c r="P53" s="74"/>
      <c r="S53" s="65"/>
      <c r="T53" s="66"/>
      <c r="U53" s="67"/>
      <c r="V53" s="67"/>
      <c r="W53" s="68"/>
      <c r="X53" s="68"/>
    </row>
    <row r="54" spans="2:24" ht="18" customHeight="1">
      <c r="B54" s="70"/>
      <c r="C54" s="61"/>
      <c r="D54" s="60"/>
      <c r="E54" s="58"/>
      <c r="F54" s="58"/>
      <c r="G54" s="59"/>
      <c r="H54" s="60"/>
      <c r="I54" s="75"/>
      <c r="J54" s="76"/>
      <c r="K54" s="57" t="str">
        <f>IF(H60&lt;&gt;"",IF(H62&lt;&gt;"",IF(H60=H62,"",IF(H60&gt;H62,G60,G62)),""),"")</f>
        <v>GUILHERME, GUSTAVO, PIETRO</v>
      </c>
      <c r="L54" s="163">
        <v>1</v>
      </c>
      <c r="M54" s="81">
        <f>IF(L54&lt;&gt;"",L54,"")</f>
        <v>1</v>
      </c>
      <c r="N54" s="58" t="str">
        <f>IF(L54&lt;&gt;"",IF(K54="","",K54),"")</f>
        <v>GUILHERME, GUSTAVO, PIETRO</v>
      </c>
      <c r="O54" s="59" t="str">
        <f>VLOOKUP(O52,M52:N54,2,0)</f>
        <v>DAVI, GUILHERME, JOSE</v>
      </c>
      <c r="P54" s="74"/>
      <c r="S54" s="65"/>
      <c r="T54" s="66"/>
      <c r="U54" s="67"/>
      <c r="V54" s="67" t="str">
        <f>IF(U54="","",VLOOKUP(U54,LISTAS!$F$5:$G$204,2,0))</f>
        <v/>
      </c>
      <c r="W54" s="68" t="str">
        <f t="shared" si="1"/>
        <v/>
      </c>
      <c r="X54" s="68" t="str">
        <f t="shared" si="3"/>
        <v/>
      </c>
    </row>
    <row r="55" spans="2:24" ht="18" customHeight="1">
      <c r="B55" s="70"/>
      <c r="C55" s="61"/>
      <c r="D55" s="60"/>
      <c r="E55" s="58"/>
      <c r="F55" s="58"/>
      <c r="G55" s="59"/>
      <c r="H55" s="60"/>
      <c r="I55" s="75"/>
      <c r="J55" s="60"/>
      <c r="K55" s="69" t="str">
        <f>IF(K54="","",VLOOKUP(K54,LISTAS!$F$5:$G$204,2,0))</f>
        <v xml:space="preserve">ARBOS S.A </v>
      </c>
      <c r="L55" s="164"/>
      <c r="M55" s="58"/>
      <c r="N55" s="58"/>
      <c r="O55" s="59"/>
      <c r="P55" s="74"/>
      <c r="S55" s="65"/>
      <c r="T55" s="66"/>
      <c r="U55" s="67"/>
      <c r="V55" s="67"/>
      <c r="W55" s="68"/>
      <c r="X55" s="68"/>
    </row>
    <row r="56" spans="2:24" ht="18" customHeight="1">
      <c r="B56" s="70">
        <v>8</v>
      </c>
      <c r="C56" s="57" t="s">
        <v>72</v>
      </c>
      <c r="D56" s="163">
        <v>1</v>
      </c>
      <c r="E56" s="58" t="s">
        <v>10</v>
      </c>
      <c r="F56" s="58" t="str">
        <f>IF(D56&lt;&gt;"",IF(C56="","",C56),"")</f>
        <v>GUILHERME, GUSTAVO, PIETRO</v>
      </c>
      <c r="G56" s="59">
        <f>IF(E56&lt;&gt;"",IF(E58&lt;&gt;"",SMALL(E56:F58,1),""),"")</f>
        <v>0</v>
      </c>
      <c r="H56" s="60"/>
      <c r="I56" s="75"/>
      <c r="J56" s="60"/>
      <c r="K56" s="61"/>
      <c r="L56" s="60"/>
      <c r="M56" s="58"/>
      <c r="N56" s="58"/>
      <c r="O56" s="59"/>
      <c r="P56" s="74"/>
      <c r="S56" s="65"/>
      <c r="T56" s="66"/>
      <c r="U56" s="67"/>
      <c r="V56" s="67" t="str">
        <f>IF(U56="","",VLOOKUP(U56,LISTAS!$F$5:$G$204,2,0))</f>
        <v/>
      </c>
      <c r="W56" s="68" t="str">
        <f t="shared" si="1"/>
        <v/>
      </c>
      <c r="X56" s="68" t="str">
        <f t="shared" si="3"/>
        <v/>
      </c>
    </row>
    <row r="57" spans="2:24" ht="18" customHeight="1">
      <c r="B57" s="70"/>
      <c r="C57" s="69" t="str">
        <f>IF(C56="","",VLOOKUP(C56,LISTAS!$F$5:$G$204,2,0))</f>
        <v xml:space="preserve">ARBOS S.A </v>
      </c>
      <c r="D57" s="164"/>
      <c r="E57" s="58"/>
      <c r="F57" s="58"/>
      <c r="G57" s="59"/>
      <c r="H57" s="60"/>
      <c r="I57" s="75"/>
      <c r="J57" s="60"/>
      <c r="K57" s="61"/>
      <c r="L57" s="60"/>
      <c r="M57" s="58"/>
      <c r="N57" s="58"/>
      <c r="O57" s="59"/>
      <c r="P57" s="74"/>
      <c r="S57" s="65"/>
      <c r="T57" s="66"/>
      <c r="U57" s="67"/>
      <c r="V57" s="67"/>
      <c r="W57" s="68"/>
      <c r="X57" s="68"/>
    </row>
    <row r="58" spans="2:24" ht="18" customHeight="1">
      <c r="B58" s="70">
        <v>10</v>
      </c>
      <c r="C58" s="57"/>
      <c r="D58" s="163">
        <v>0</v>
      </c>
      <c r="E58" s="71">
        <f>IF(D58&lt;&gt;"",D58,"")</f>
        <v>0</v>
      </c>
      <c r="F58" s="72" t="str">
        <f>IF(D58&lt;&gt;"",IF(C58="","",C58),"")</f>
        <v/>
      </c>
      <c r="G58" s="59" t="str">
        <f>VLOOKUP(G56,E56:F58,2,0)</f>
        <v/>
      </c>
      <c r="H58" s="60"/>
      <c r="I58" s="75"/>
      <c r="J58" s="60"/>
      <c r="K58" s="61"/>
      <c r="L58" s="60"/>
      <c r="M58" s="60"/>
      <c r="N58" s="60"/>
      <c r="O58" s="61"/>
      <c r="P58" s="74"/>
      <c r="S58" s="65"/>
      <c r="T58" s="66"/>
      <c r="U58" s="67"/>
      <c r="V58" s="67" t="str">
        <f>IF(U58="","",VLOOKUP(U58,LISTAS!$F$5:$G$204,2,0))</f>
        <v/>
      </c>
      <c r="W58" s="68" t="str">
        <f t="shared" si="1"/>
        <v/>
      </c>
      <c r="X58" s="68" t="str">
        <f t="shared" si="3"/>
        <v/>
      </c>
    </row>
    <row r="59" spans="2:24" ht="18" customHeight="1">
      <c r="B59" s="70"/>
      <c r="C59" s="69" t="str">
        <f>IF(C58="","",VLOOKUP(C58,LISTAS!$F$5:$G$204,2,0))</f>
        <v/>
      </c>
      <c r="D59" s="164"/>
      <c r="E59" s="58"/>
      <c r="F59" s="72"/>
      <c r="G59" s="59"/>
      <c r="H59" s="60"/>
      <c r="I59" s="75"/>
      <c r="J59" s="60"/>
      <c r="K59" s="61"/>
      <c r="L59" s="60"/>
      <c r="M59" s="60"/>
      <c r="N59" s="60"/>
      <c r="O59" s="61"/>
      <c r="P59" s="74"/>
      <c r="S59" s="65"/>
      <c r="T59" s="66"/>
      <c r="U59" s="67"/>
      <c r="V59" s="67"/>
      <c r="W59" s="68"/>
      <c r="X59" s="68"/>
    </row>
    <row r="60" spans="2:24" ht="18" customHeight="1">
      <c r="B60" s="70"/>
      <c r="C60" s="61"/>
      <c r="D60" s="60"/>
      <c r="E60" s="60"/>
      <c r="F60" s="73"/>
      <c r="G60" s="57" t="str">
        <f>IF(D56&lt;&gt;"",IF(D58&lt;&gt;"",IF(D56=D58,"",IF(D56&gt;D58,C56,C58)),""),"")</f>
        <v>GUILHERME, GUSTAVO, PIETRO</v>
      </c>
      <c r="H60" s="163">
        <v>1</v>
      </c>
      <c r="I60" s="78">
        <f>IF(H60&lt;&gt;"",H60,"")</f>
        <v>1</v>
      </c>
      <c r="J60" s="58" t="str">
        <f>IF(H60&lt;&gt;"",IF(G60="","",G60),"")</f>
        <v>GUILHERME, GUSTAVO, PIETRO</v>
      </c>
      <c r="K60" s="59">
        <f>IF(I60&lt;&gt;"",IF(I62&lt;&gt;"",SMALL(I60:J62,1),""),"")</f>
        <v>0</v>
      </c>
      <c r="L60" s="60"/>
      <c r="M60" s="60"/>
      <c r="N60" s="60"/>
      <c r="O60" s="61"/>
      <c r="P60" s="74"/>
      <c r="S60" s="65"/>
      <c r="T60" s="66"/>
      <c r="U60" s="67"/>
      <c r="V60" s="67" t="str">
        <f>IF(U60="","",VLOOKUP(U60,LISTAS!$F$5:$G$204,2,0))</f>
        <v/>
      </c>
      <c r="W60" s="68" t="str">
        <f t="shared" si="1"/>
        <v/>
      </c>
      <c r="X60" s="68" t="str">
        <f t="shared" si="3"/>
        <v/>
      </c>
    </row>
    <row r="61" spans="2:24" ht="18" customHeight="1">
      <c r="B61" s="70"/>
      <c r="C61" s="61"/>
      <c r="D61" s="60"/>
      <c r="E61" s="60"/>
      <c r="F61" s="73"/>
      <c r="G61" s="69" t="str">
        <f>IF(G60="","",VLOOKUP(G60,LISTAS!$F$5:$G$204,2,0))</f>
        <v xml:space="preserve">ARBOS S.A </v>
      </c>
      <c r="H61" s="164"/>
      <c r="I61" s="79"/>
      <c r="J61" s="58"/>
      <c r="K61" s="59"/>
      <c r="L61" s="60"/>
      <c r="M61" s="60"/>
      <c r="N61" s="60"/>
      <c r="O61" s="61"/>
      <c r="P61" s="74"/>
      <c r="S61" s="65"/>
      <c r="T61" s="66"/>
      <c r="U61" s="67"/>
      <c r="V61" s="67"/>
      <c r="W61" s="68"/>
      <c r="X61" s="68"/>
    </row>
    <row r="62" spans="2:24" ht="17.25" customHeight="1">
      <c r="B62" s="70"/>
      <c r="C62" s="61"/>
      <c r="D62" s="60"/>
      <c r="E62" s="75"/>
      <c r="F62" s="76"/>
      <c r="G62" s="57" t="str">
        <f>IF(D64&lt;&gt;"",IF(D66&lt;&gt;"",IF(D64=D66,"",IF(D64&gt;D66,C64,C66)),""),"")</f>
        <v/>
      </c>
      <c r="H62" s="163">
        <v>0</v>
      </c>
      <c r="I62" s="79">
        <f>IF(H62&lt;&gt;"",H62,"")</f>
        <v>0</v>
      </c>
      <c r="J62" s="58" t="str">
        <f>IF(H62&lt;&gt;"",IF(G62="","",G62),"")</f>
        <v/>
      </c>
      <c r="K62" s="59" t="str">
        <f>VLOOKUP(K60,I60:J62,2,0)</f>
        <v/>
      </c>
      <c r="L62" s="60"/>
      <c r="M62" s="60"/>
      <c r="N62" s="60"/>
      <c r="O62" s="61"/>
      <c r="P62" s="74"/>
      <c r="S62" s="65"/>
      <c r="T62" s="66"/>
      <c r="U62" s="67"/>
      <c r="V62" s="67" t="str">
        <f>IF(U62="","",VLOOKUP(U62,LISTAS!$F$5:$G$204,2,0))</f>
        <v/>
      </c>
      <c r="W62" s="68" t="str">
        <f t="shared" si="1"/>
        <v/>
      </c>
      <c r="X62" s="68" t="str">
        <f t="shared" si="3"/>
        <v/>
      </c>
    </row>
    <row r="63" spans="2:24" ht="17.25" customHeight="1">
      <c r="B63" s="70"/>
      <c r="C63" s="61"/>
      <c r="D63" s="60"/>
      <c r="E63" s="75"/>
      <c r="F63" s="60"/>
      <c r="G63" s="69" t="str">
        <f>IF(G62="","",VLOOKUP(G62,LISTAS!$F$5:$G$204,2,0))</f>
        <v/>
      </c>
      <c r="H63" s="164"/>
      <c r="I63" s="58"/>
      <c r="J63" s="58"/>
      <c r="K63" s="59"/>
      <c r="L63" s="60"/>
      <c r="M63" s="60"/>
      <c r="N63" s="60"/>
      <c r="O63" s="61"/>
      <c r="P63" s="74"/>
      <c r="S63" s="65"/>
      <c r="T63" s="66"/>
      <c r="U63" s="67"/>
      <c r="V63" s="67"/>
      <c r="W63" s="68"/>
      <c r="X63" s="68"/>
    </row>
    <row r="64" spans="2:24" ht="18" customHeight="1">
      <c r="B64" s="70">
        <v>2</v>
      </c>
      <c r="C64" s="57"/>
      <c r="D64" s="163">
        <v>0</v>
      </c>
      <c r="E64" s="78">
        <f>IF(D64&lt;&gt;"",D64,"")</f>
        <v>0</v>
      </c>
      <c r="F64" s="58" t="str">
        <f>IF(D64&lt;&gt;"",IF(C64="","",C64),"")</f>
        <v/>
      </c>
      <c r="G64" s="59">
        <f>IF(E64&lt;&gt;"",IF(E66&lt;&gt;"",SMALL(E64:F66,1),""),"")</f>
        <v>0</v>
      </c>
      <c r="H64" s="58"/>
      <c r="I64" s="58"/>
      <c r="J64" s="58"/>
      <c r="K64" s="59"/>
      <c r="L64" s="60"/>
      <c r="M64" s="60"/>
      <c r="N64" s="60"/>
      <c r="O64" s="61"/>
      <c r="P64" s="74"/>
      <c r="S64" s="65"/>
      <c r="T64" s="66"/>
      <c r="U64" s="67"/>
      <c r="V64" s="67" t="str">
        <f>IF(U64="","",VLOOKUP(U64,LISTAS!$F$5:$G$204,2,0))</f>
        <v/>
      </c>
      <c r="W64" s="68" t="str">
        <f t="shared" si="1"/>
        <v/>
      </c>
      <c r="X64" s="68" t="str">
        <f t="shared" si="3"/>
        <v/>
      </c>
    </row>
    <row r="65" spans="2:24" ht="18" customHeight="1">
      <c r="B65" s="70"/>
      <c r="C65" s="69" t="str">
        <f>IF(C64="","",VLOOKUP(C64,LISTAS!$F$5:$G$204,2,0))</f>
        <v/>
      </c>
      <c r="D65" s="164"/>
      <c r="E65" s="79"/>
      <c r="F65" s="58"/>
      <c r="G65" s="59"/>
      <c r="H65" s="58"/>
      <c r="I65" s="58"/>
      <c r="J65" s="58"/>
      <c r="K65" s="59"/>
      <c r="L65" s="60"/>
      <c r="M65" s="60"/>
      <c r="N65" s="60"/>
      <c r="O65" s="61"/>
      <c r="P65" s="74"/>
      <c r="S65" s="65"/>
      <c r="T65" s="66"/>
      <c r="U65" s="67"/>
      <c r="V65" s="67"/>
      <c r="W65" s="68"/>
      <c r="X65" s="68"/>
    </row>
    <row r="66" spans="2:24" ht="18" customHeight="1">
      <c r="B66" s="70">
        <v>15</v>
      </c>
      <c r="C66" s="57"/>
      <c r="D66" s="163">
        <v>0</v>
      </c>
      <c r="E66" s="79">
        <f>IF(D66&lt;&gt;"",D66,"")</f>
        <v>0</v>
      </c>
      <c r="F66" s="58" t="str">
        <f>IF(D66&lt;&gt;"",IF(C66="","",C66),"")</f>
        <v/>
      </c>
      <c r="G66" s="59" t="str">
        <f>VLOOKUP(G64,E64:F66,2,0)</f>
        <v/>
      </c>
      <c r="H66" s="58"/>
      <c r="I66" s="58"/>
      <c r="J66" s="58"/>
      <c r="K66" s="59"/>
      <c r="L66" s="60"/>
      <c r="M66" s="60"/>
      <c r="N66" s="60"/>
      <c r="O66" s="61"/>
      <c r="P66" s="74"/>
      <c r="S66" s="65"/>
      <c r="T66" s="66"/>
      <c r="U66" s="67"/>
      <c r="V66" s="67" t="str">
        <f>IF(U66="","",VLOOKUP(U66,LISTAS!$F$5:$G$204,2,0))</f>
        <v/>
      </c>
      <c r="W66" s="68" t="str">
        <f t="shared" si="1"/>
        <v/>
      </c>
      <c r="X66" s="68" t="str">
        <f t="shared" si="3"/>
        <v/>
      </c>
    </row>
    <row r="67" spans="2:24" ht="18" customHeight="1">
      <c r="B67" s="70"/>
      <c r="C67" s="69" t="str">
        <f>IF(C66="","",VLOOKUP(C66,LISTAS!$F$5:$G$204,2,0))</f>
        <v/>
      </c>
      <c r="D67" s="164"/>
      <c r="E67" s="58"/>
      <c r="F67" s="58"/>
      <c r="G67" s="59"/>
      <c r="H67" s="58"/>
      <c r="I67" s="58"/>
      <c r="J67" s="58"/>
      <c r="K67" s="59"/>
      <c r="L67" s="60"/>
      <c r="M67" s="60"/>
      <c r="N67" s="60"/>
      <c r="O67" s="61"/>
      <c r="P67" s="74"/>
      <c r="S67" s="65"/>
      <c r="T67" s="66"/>
      <c r="U67" s="67"/>
      <c r="V67" s="67"/>
      <c r="W67" s="68"/>
      <c r="X67" s="68"/>
    </row>
    <row r="68" spans="2:24" ht="18" customHeight="1">
      <c r="B68" s="82"/>
      <c r="C68" s="83"/>
      <c r="D68" s="84"/>
      <c r="E68" s="84"/>
      <c r="F68" s="84"/>
      <c r="G68" s="83"/>
      <c r="H68" s="84"/>
      <c r="I68" s="84"/>
      <c r="J68" s="84"/>
      <c r="K68" s="83"/>
      <c r="L68" s="84"/>
      <c r="M68" s="84"/>
      <c r="N68" s="84"/>
      <c r="O68" s="83"/>
      <c r="P68" s="85"/>
      <c r="S68" s="65"/>
      <c r="T68" s="66"/>
      <c r="U68" s="67"/>
      <c r="V68" s="67" t="str">
        <f>IF(U68="","",VLOOKUP(U68,LISTAS!$F$5:$G$204,2,0))</f>
        <v/>
      </c>
      <c r="W68" s="68" t="str">
        <f t="shared" si="1"/>
        <v/>
      </c>
      <c r="X68" s="68" t="str">
        <f t="shared" si="3"/>
        <v/>
      </c>
    </row>
    <row r="69" spans="2:24" ht="18" customHeight="1">
      <c r="B69" s="86"/>
      <c r="C69" s="87"/>
      <c r="D69" s="15"/>
      <c r="E69" s="15"/>
      <c r="F69" s="15"/>
      <c r="G69" s="87"/>
      <c r="H69" s="15"/>
      <c r="I69" s="15"/>
      <c r="J69" s="15"/>
      <c r="K69" s="87"/>
      <c r="L69" s="15"/>
      <c r="M69" s="15"/>
      <c r="N69" s="15"/>
      <c r="O69" s="87"/>
      <c r="P69" s="15"/>
    </row>
    <row r="70" spans="2:24" ht="18" customHeight="1">
      <c r="B70" s="86"/>
      <c r="C70" s="87"/>
      <c r="D70" s="15"/>
      <c r="E70" s="15"/>
      <c r="F70" s="15"/>
      <c r="G70" s="87"/>
      <c r="H70" s="15"/>
      <c r="I70" s="15"/>
      <c r="J70" s="15"/>
      <c r="K70" s="87"/>
      <c r="L70" s="15"/>
      <c r="M70" s="15"/>
      <c r="N70" s="15"/>
      <c r="O70" s="87"/>
      <c r="P70" s="15"/>
    </row>
    <row r="71" spans="2:24" ht="30" customHeight="1">
      <c r="B71" s="153" t="s">
        <v>73</v>
      </c>
      <c r="C71" s="153"/>
      <c r="D71" s="153"/>
      <c r="E71" s="153"/>
      <c r="F71" s="153"/>
      <c r="G71" s="153"/>
      <c r="H71" s="153"/>
      <c r="I71" s="153"/>
      <c r="J71" s="153"/>
      <c r="K71" s="153"/>
      <c r="L71" s="153"/>
      <c r="M71" s="153"/>
      <c r="N71" s="153"/>
      <c r="O71" s="153"/>
      <c r="P71" s="153"/>
      <c r="S71" s="153" t="s">
        <v>13</v>
      </c>
      <c r="T71" s="153"/>
      <c r="U71" s="153"/>
      <c r="V71" s="153"/>
      <c r="W71" s="153"/>
      <c r="X71" s="153"/>
    </row>
    <row r="72" spans="2:24" ht="28.5" customHeight="1">
      <c r="B72" s="51"/>
      <c r="C72" s="52"/>
      <c r="D72" s="53"/>
      <c r="E72" s="53"/>
      <c r="F72" s="53"/>
      <c r="G72" s="54"/>
      <c r="H72" s="53"/>
      <c r="I72" s="53"/>
      <c r="J72" s="53"/>
      <c r="K72" s="54"/>
      <c r="L72" s="53"/>
      <c r="M72" s="53"/>
      <c r="N72" s="53"/>
      <c r="O72" s="54"/>
      <c r="P72" s="55"/>
      <c r="S72" s="165" t="s">
        <v>4</v>
      </c>
      <c r="T72" s="165"/>
      <c r="U72" s="25" t="s">
        <v>5</v>
      </c>
      <c r="V72" s="25" t="s">
        <v>6</v>
      </c>
      <c r="W72" s="25" t="s">
        <v>7</v>
      </c>
      <c r="X72" s="25" t="s">
        <v>8</v>
      </c>
    </row>
    <row r="73" spans="2:24" ht="18" customHeight="1">
      <c r="B73" s="56">
        <v>1</v>
      </c>
      <c r="C73" s="88" t="s">
        <v>74</v>
      </c>
      <c r="D73" s="163">
        <v>1</v>
      </c>
      <c r="E73" s="58">
        <f>IF(D73&lt;&gt;"",D73,"")</f>
        <v>1</v>
      </c>
      <c r="F73" s="58" t="str">
        <f>IF(D73&lt;&gt;"",IF(C73="","",C73),"")</f>
        <v>BRUNO, GUILHERME, KAUE</v>
      </c>
      <c r="G73" s="59">
        <f>IF(E73&lt;&gt;"",IF(E75&lt;&gt;"",SMALL(E73:F75,1),""),"")</f>
        <v>0</v>
      </c>
      <c r="H73" s="60"/>
      <c r="I73" s="60"/>
      <c r="J73" s="60"/>
      <c r="K73" s="61"/>
      <c r="L73" s="60"/>
      <c r="M73" s="62"/>
      <c r="N73" s="62"/>
      <c r="O73" s="63"/>
      <c r="P73" s="64"/>
      <c r="S73" s="65">
        <f>IF(U73&lt;&gt;"",1,"")</f>
        <v>1</v>
      </c>
      <c r="T73" s="66" t="str">
        <f t="shared" ref="T73:T88" si="4">IF(S73&lt;&gt;"","LUGAR","")</f>
        <v>LUGAR</v>
      </c>
      <c r="U73" s="67" t="str">
        <f>IF(P101&lt;&gt;"",IF(P103&lt;&gt;"",IF(P101=P103,"",IF(P101&gt;P103,O101,O103)),""),"")</f>
        <v>FELIPE, LUCAS, JOÃO, RAFAEL</v>
      </c>
      <c r="V73" s="67" t="str">
        <f>IF(U73="","",VLOOKUP(U73,LISTAS!$F$5:$G$204,2,0))</f>
        <v>STAGIUM - DIAD</v>
      </c>
      <c r="W73" s="68">
        <f t="shared" ref="W73:W88" si="5">IF(S73="","",IF(S73=1,400,IF(S73=2,340,IF(S73=3,300,IF(S73=4,280,IF(S73=5,270,IF(S73=6,260,IF(S73=7,250,IF(S73=8,240,IF(S73=9,200,IF(S73=10,200,IF(S73=11,200,IF(S73=12,200,IF(S73=13,200,IF(S73=14,200,IF(S73=15,200,IF(S73=16,200,IF(S73&gt;16,"",""))))))))))))))))))</f>
        <v>400</v>
      </c>
      <c r="X73" s="68">
        <f>IF(S73="","",IF($V$5="NÃO","",IF(S73=1,180,IF(S73=2,170,IF(S73=3,150,IF(S73=4,140,IF(S73=5,135,IF(S73=6,130,IF(S73=7,120,IF(S73=8,110,IF(S73=9,105,IF(S73=10,105,IF(S73=11,105,IF(S73=12,105,IF(S73=13,105,IF(S73=14,105,IF(S73=15,105,IF(S73=16,105,IF(S73&gt;16,"","")))))))))))))))))))</f>
        <v>180</v>
      </c>
    </row>
    <row r="74" spans="2:24" ht="18" customHeight="1">
      <c r="B74" s="56"/>
      <c r="C74" s="89"/>
      <c r="D74" s="164"/>
      <c r="E74" s="58"/>
      <c r="F74" s="58"/>
      <c r="G74" s="59"/>
      <c r="H74" s="60"/>
      <c r="I74" s="60"/>
      <c r="J74" s="60"/>
      <c r="K74" s="61"/>
      <c r="L74" s="60"/>
      <c r="M74" s="62"/>
      <c r="N74" s="62"/>
      <c r="O74" s="63"/>
      <c r="P74" s="64"/>
      <c r="S74" s="65">
        <f>IF(U74&lt;&gt;"",1+COUNTIF(S73,"1"),"")</f>
        <v>2</v>
      </c>
      <c r="T74" s="66" t="str">
        <f t="shared" si="4"/>
        <v>LUGAR</v>
      </c>
      <c r="U74" s="67" t="str">
        <f>IF(P101&lt;&gt;"",IF(P103&lt;&gt;"",IF(P101=P103,"",IF(P101&lt;P103,O101,O103)),""),"")</f>
        <v>VINICIUS, RAFAEL, DAVI</v>
      </c>
      <c r="V74" s="67" t="str">
        <f>IF(U74="","",VLOOKUP(U74,LISTAS!$F$5:$G$204,2,0))</f>
        <v>ARBOS SBC</v>
      </c>
      <c r="W74" s="68">
        <f t="shared" si="5"/>
        <v>340</v>
      </c>
      <c r="X74" s="68">
        <f t="shared" ref="X74:X88" si="6">IF(S74="","",IF($V$5="NÃO","",IF(S74=1,180,IF(S74=2,170,IF(S74=3,150,IF(S74=4,140,IF(S74=5,135,IF(S74=6,130,IF(S74=7,120,IF(S74=8,110,IF(S74=9,105,IF(S74=10,105,IF(S74=11,105,IF(S74=12,105,IF(S74=13,105,IF(S74=14,105,IF(S74=15,105,IF(S74=16,105,IF(S74&gt;16,"","")))))))))))))))))))</f>
        <v>170</v>
      </c>
    </row>
    <row r="75" spans="2:24" ht="18" customHeight="1">
      <c r="B75" s="70">
        <v>16</v>
      </c>
      <c r="C75" s="88"/>
      <c r="D75" s="163">
        <v>0</v>
      </c>
      <c r="E75" s="71">
        <f>IF(D75&lt;&gt;"",D75,"")</f>
        <v>0</v>
      </c>
      <c r="F75" s="72" t="str">
        <f>IF(D75&lt;&gt;"",IF(C75="","",C75),"")</f>
        <v/>
      </c>
      <c r="G75" s="59" t="str">
        <f>VLOOKUP(G73,E73:F75,2,0)</f>
        <v/>
      </c>
      <c r="H75" s="60"/>
      <c r="I75" s="60"/>
      <c r="J75" s="60"/>
      <c r="K75" s="61"/>
      <c r="L75" s="60"/>
      <c r="M75" s="62"/>
      <c r="N75" s="62"/>
      <c r="O75" s="63"/>
      <c r="P75" s="64"/>
      <c r="S75" s="65">
        <f>IF(U75&lt;&gt;"",1+COUNTIF(S73:S74,"1")+COUNTIF(S73:S74,"2"),"")</f>
        <v>3</v>
      </c>
      <c r="T75" s="66" t="str">
        <f t="shared" si="4"/>
        <v>LUGAR</v>
      </c>
      <c r="U75" s="67" t="str">
        <f>IF(U73&lt;&gt;"",IF(K85=U73,K87,IF(K87=U73,K85,IF(K117=U73,K119,IF(K119=U73,K117)))),"")</f>
        <v>BRUNO, GUILHERME, KAUE</v>
      </c>
      <c r="V75" s="67" t="str">
        <f>IF(U75="","",VLOOKUP(U75,LISTAS!$F$5:$G$204,2,0))</f>
        <v>JULIO VERNE - DIAD</v>
      </c>
      <c r="W75" s="68">
        <f t="shared" si="5"/>
        <v>300</v>
      </c>
      <c r="X75" s="68">
        <f t="shared" si="6"/>
        <v>150</v>
      </c>
    </row>
    <row r="76" spans="2:24" ht="18" customHeight="1">
      <c r="B76" s="70"/>
      <c r="C76" s="89" t="str">
        <f>IF(C75="","",VLOOKUP(C75,LISTAS!$F$5:$G$204,2,0))</f>
        <v/>
      </c>
      <c r="D76" s="164"/>
      <c r="E76" s="58"/>
      <c r="F76" s="72"/>
      <c r="G76" s="59"/>
      <c r="H76" s="60"/>
      <c r="I76" s="60"/>
      <c r="J76" s="60"/>
      <c r="K76" s="61"/>
      <c r="L76" s="60"/>
      <c r="M76" s="62"/>
      <c r="N76" s="62"/>
      <c r="O76" s="63"/>
      <c r="P76" s="64"/>
      <c r="S76" s="65">
        <f>IF(U76&lt;&gt;"",1+COUNTIF(S73:S75,"1")+COUNTIF(S73:S75,"2")+COUNTIF(S73:S75,"3"),"")</f>
        <v>4</v>
      </c>
      <c r="T76" s="66" t="str">
        <f t="shared" si="4"/>
        <v>LUGAR</v>
      </c>
      <c r="U76" s="67" t="str">
        <f>IF(U74&lt;&gt;"",IF(K85=U74,K87,IF(K87=U74,K85,IF(K117=U74,K119,IF(K119=U74,K117)))),"")</f>
        <v>ANDRE, ENZO, PEDRO</v>
      </c>
      <c r="V76" s="67" t="str">
        <f>IF(U76="","",VLOOKUP(U76,LISTAS!$F$5:$G$204,2,0))</f>
        <v>AMERICAN ACADEMY - SCS</v>
      </c>
      <c r="W76" s="68">
        <f t="shared" si="5"/>
        <v>280</v>
      </c>
      <c r="X76" s="68">
        <f t="shared" si="6"/>
        <v>140</v>
      </c>
    </row>
    <row r="77" spans="2:24" ht="18" customHeight="1">
      <c r="B77" s="70"/>
      <c r="C77" s="61"/>
      <c r="D77" s="60"/>
      <c r="E77" s="60"/>
      <c r="F77" s="73"/>
      <c r="G77" s="88" t="str">
        <f>IF(D73&lt;&gt;"",IF(D75&lt;&gt;"",IF(D73=D75,"",IF(D73&gt;D75,C73,C75)),""),"")</f>
        <v>BRUNO, GUILHERME, KAUE</v>
      </c>
      <c r="H77" s="163">
        <v>1</v>
      </c>
      <c r="I77" s="58">
        <f>IF(H77&lt;&gt;"",H77,"")</f>
        <v>1</v>
      </c>
      <c r="J77" s="58" t="str">
        <f>IF(H77&lt;&gt;"",IF(G77="","",G77),"")</f>
        <v>BRUNO, GUILHERME, KAUE</v>
      </c>
      <c r="K77" s="59">
        <f>IF(I77&lt;&gt;"",IF(I79&lt;&gt;"",SMALL(I77:J79,1),""),"")</f>
        <v>0</v>
      </c>
      <c r="L77" s="60"/>
      <c r="M77" s="60"/>
      <c r="N77" s="60"/>
      <c r="O77" s="61"/>
      <c r="P77" s="74"/>
      <c r="S77" s="65" t="str">
        <f>IF(U77&lt;&gt;"",1+COUNTIF(S73:S76,"1")+COUNTIF(S73:S76,"2")+COUNTIF(S73:S76,"3")+COUNTIF(S73:S76,"4"),"")</f>
        <v/>
      </c>
      <c r="T77" s="66" t="str">
        <f t="shared" si="4"/>
        <v/>
      </c>
      <c r="U77" s="67" t="str">
        <f>IF(U73&lt;&gt;"",IF(G77=U73,G79,IF(G79=U73,G77,IF(G93=U73,G95,IF(G95=U73,G93,IF(G109=U73,G111,IF(G111=U73,G109,IF(G125=U73,G127,IF(G127=U73,G125)))))))),"")</f>
        <v/>
      </c>
      <c r="V77" s="67" t="str">
        <f>IF(U77="","",VLOOKUP(U77,LISTAS!$F$5:$G$204,2,0))</f>
        <v/>
      </c>
      <c r="W77" s="68" t="str">
        <f t="shared" si="5"/>
        <v/>
      </c>
      <c r="X77" s="68" t="str">
        <f t="shared" si="6"/>
        <v/>
      </c>
    </row>
    <row r="78" spans="2:24" ht="18" customHeight="1">
      <c r="B78" s="70"/>
      <c r="C78" s="61"/>
      <c r="D78" s="60"/>
      <c r="E78" s="60"/>
      <c r="F78" s="73"/>
      <c r="G78" s="89" t="str">
        <f>IF(G77="","",VLOOKUP(G77,LISTAS!$F$5:$G$204,2,0))</f>
        <v>JULIO VERNE - DIAD</v>
      </c>
      <c r="H78" s="164"/>
      <c r="I78" s="58"/>
      <c r="J78" s="58"/>
      <c r="K78" s="59"/>
      <c r="L78" s="60"/>
      <c r="M78" s="60"/>
      <c r="N78" s="60"/>
      <c r="O78" s="61"/>
      <c r="P78" s="74"/>
      <c r="S78" s="65" t="str">
        <f>IF(U78&lt;&gt;"",1+COUNTIF(S73:S77,"1")+COUNTIF(S73:S77,"2")+COUNTIF(S73:S77,"3")+COUNTIF(S73:S77,"4")+COUNTIF(S73:S77,"5"),"")</f>
        <v/>
      </c>
      <c r="T78" s="66" t="str">
        <f t="shared" si="4"/>
        <v/>
      </c>
      <c r="U78" s="67" t="str">
        <f>IF(U74&lt;&gt;"",IF(G77=U74,G79,IF(G79=U74,G77,IF(G93=U74,G95,IF(G95=U74,G93,IF(G109=U74,G111,IF(G111=U74,G109,IF(G125=U74,G127,IF(G127=U74,G125)))))))),"")</f>
        <v/>
      </c>
      <c r="V78" s="67" t="str">
        <f>IF(U78="","",VLOOKUP(U78,LISTAS!$F$5:$G$204,2,0))</f>
        <v/>
      </c>
      <c r="W78" s="68" t="str">
        <f t="shared" si="5"/>
        <v/>
      </c>
      <c r="X78" s="68" t="str">
        <f t="shared" si="6"/>
        <v/>
      </c>
    </row>
    <row r="79" spans="2:24" ht="18" customHeight="1">
      <c r="B79" s="70"/>
      <c r="C79" s="61"/>
      <c r="D79" s="60"/>
      <c r="E79" s="75"/>
      <c r="F79" s="76"/>
      <c r="G79" s="88" t="str">
        <f>IF(D81&lt;&gt;"",IF(D83&lt;&gt;"",IF(D81=D83,"",IF(D81&gt;D83,C81,C83)),""),"")</f>
        <v/>
      </c>
      <c r="H79" s="163">
        <v>0</v>
      </c>
      <c r="I79" s="71">
        <f>IF(H79&lt;&gt;"",H79,"")</f>
        <v>0</v>
      </c>
      <c r="J79" s="58" t="str">
        <f>IF(H79&lt;&gt;"",IF(G79="","",G79),"")</f>
        <v/>
      </c>
      <c r="K79" s="59" t="str">
        <f>VLOOKUP(K77,I77:J79,2,0)</f>
        <v/>
      </c>
      <c r="L79" s="60"/>
      <c r="M79" s="60"/>
      <c r="N79" s="60"/>
      <c r="O79" s="61"/>
      <c r="P79" s="74"/>
      <c r="S79" s="65" t="str">
        <f>IF(U79&lt;&gt;"",1+COUNTIF(S73:S78,"1")+COUNTIF(S73:S78,"2")+COUNTIF(S73:S78,"3")+COUNTIF(S73:S78,"4")+COUNTIF(S73:S78,"5")+COUNTIF(S73:S78,"6"),"")</f>
        <v/>
      </c>
      <c r="T79" s="66" t="str">
        <f t="shared" si="4"/>
        <v/>
      </c>
      <c r="U79" s="67" t="str">
        <f>IF(U75&lt;&gt;"",IF(G77=U75,G79,IF(G79=U75,G77,IF(G93=U75,G95,IF(G95=U75,G93,IF(G109=U75,G111,IF(G111=U75,G109,IF(G125=U75,G127,IF(G127=U75,G125)))))))),"")</f>
        <v/>
      </c>
      <c r="V79" s="67" t="str">
        <f>IF(U79="","",VLOOKUP(U79,LISTAS!$F$5:$G$204,2,0))</f>
        <v/>
      </c>
      <c r="W79" s="68" t="str">
        <f t="shared" si="5"/>
        <v/>
      </c>
      <c r="X79" s="68" t="str">
        <f t="shared" si="6"/>
        <v/>
      </c>
    </row>
    <row r="80" spans="2:24" ht="18" customHeight="1">
      <c r="B80" s="70"/>
      <c r="C80" s="61"/>
      <c r="D80" s="60"/>
      <c r="E80" s="75"/>
      <c r="F80" s="60"/>
      <c r="G80" s="89" t="str">
        <f>IF(G79="","",VLOOKUP(G79,LISTAS!$F$5:$G$204,2,0))</f>
        <v/>
      </c>
      <c r="H80" s="164"/>
      <c r="I80" s="77"/>
      <c r="J80" s="58"/>
      <c r="K80" s="59"/>
      <c r="L80" s="60"/>
      <c r="M80" s="60"/>
      <c r="N80" s="60"/>
      <c r="O80" s="61"/>
      <c r="P80" s="74"/>
      <c r="S80" s="65" t="str">
        <f>IF(U80&lt;&gt;"",1+COUNTIF(S73:S79,"1")+COUNTIF(S73:S79,"2")+COUNTIF(S73:S79,"3")+COUNTIF(S73:S79,"4")+COUNTIF(S73:S79,"5")+COUNTIF(S73:S79,"6")+COUNTIF(S73:S79,"7"),"")</f>
        <v/>
      </c>
      <c r="T80" s="66" t="str">
        <f t="shared" si="4"/>
        <v/>
      </c>
      <c r="U80" s="67" t="str">
        <f>IF(U76&lt;&gt;"",IF(G77=U76,G79,IF(G79=U76,G77,IF(G93=U76,G95,IF(G95=U76,G93,IF(G109=U76,G111,IF(G111=U76,G109,IF(G125=U76,G127,IF(G127=U76,G125)))))))),"")</f>
        <v/>
      </c>
      <c r="V80" s="67" t="str">
        <f>IF(U80="","",VLOOKUP(U80,LISTAS!$F$5:$G$204,2,0))</f>
        <v/>
      </c>
      <c r="W80" s="68" t="str">
        <f t="shared" si="5"/>
        <v/>
      </c>
      <c r="X80" s="68" t="str">
        <f t="shared" si="6"/>
        <v/>
      </c>
    </row>
    <row r="81" spans="2:24" ht="18" customHeight="1">
      <c r="B81" s="70">
        <v>7</v>
      </c>
      <c r="C81" s="88"/>
      <c r="D81" s="163">
        <v>0</v>
      </c>
      <c r="E81" s="78">
        <f>IF(D81&lt;&gt;"",D81,"")</f>
        <v>0</v>
      </c>
      <c r="F81" s="58" t="str">
        <f>IF(D81&lt;&gt;"",IF(C81="","",C81),"")</f>
        <v/>
      </c>
      <c r="G81" s="59">
        <f>IF(E81&lt;&gt;"",IF(E83&lt;&gt;"",SMALL(E81:F83,1),""),"")</f>
        <v>0</v>
      </c>
      <c r="H81" s="60"/>
      <c r="I81" s="75"/>
      <c r="J81" s="60"/>
      <c r="K81" s="61"/>
      <c r="L81" s="60"/>
      <c r="M81" s="60"/>
      <c r="N81" s="60"/>
      <c r="O81" s="61"/>
      <c r="P81" s="74"/>
      <c r="S81" s="65" t="str">
        <f>IF(U81&lt;&gt;"",1+COUNTIF(S73:S80,"1")+COUNTIF(S73:S80,"2")+COUNTIF(S73:S80,"3")+COUNTIF(S73:S80,"4")+COUNTIF(S73:S80,"5")+COUNTIF(S73:S80,"6")+COUNTIF(S73:S80,"7")+COUNTIF(S73:S80,"8"),"")</f>
        <v/>
      </c>
      <c r="T81" s="66" t="str">
        <f t="shared" si="4"/>
        <v/>
      </c>
      <c r="U81" s="67" t="str">
        <f>IF(U73&lt;&gt;"",IF(C73=U73,G75,IF(C75=U73,G75,IF(C81=U73,G83,IF(C83=U73,G83,IF(C89=U73,G91,IF(C91=U73,G91,IF(C97=U73,G99,IF(C99=U73,G99,IF(C105=U73,G107,IF(C107=U73,G107,IF(C113=U73,G115,IF(C115=U73,G115,IF(C121=U73,G123,IF(C123=U73,G123,IF(C129=U73,G131,IF(C131=U73,G131)))))))))))))))),"")</f>
        <v/>
      </c>
      <c r="V81" s="67" t="str">
        <f>IF(U81="","",VLOOKUP(U81,LISTAS!$F$5:$G$204,2,0))</f>
        <v/>
      </c>
      <c r="W81" s="68" t="str">
        <f t="shared" si="5"/>
        <v/>
      </c>
      <c r="X81" s="68" t="str">
        <f t="shared" si="6"/>
        <v/>
      </c>
    </row>
    <row r="82" spans="2:24" ht="18" customHeight="1">
      <c r="B82" s="70"/>
      <c r="C82" s="89" t="str">
        <f>IF(C81="","",VLOOKUP(C81,LISTAS!$F$5:$G$204,2,0))</f>
        <v/>
      </c>
      <c r="D82" s="164"/>
      <c r="E82" s="79"/>
      <c r="F82" s="58"/>
      <c r="G82" s="59"/>
      <c r="H82" s="60"/>
      <c r="I82" s="75"/>
      <c r="J82" s="60"/>
      <c r="K82" s="61"/>
      <c r="L82" s="60"/>
      <c r="M82" s="60"/>
      <c r="N82" s="60"/>
      <c r="O82" s="61"/>
      <c r="P82" s="74"/>
      <c r="S82" s="65" t="str">
        <f>IF(U82&lt;&gt;"",1+COUNTIF(S73:S81,"1")+COUNTIF(S73:S81,"2")+COUNTIF(S73:S81,"3")+COUNTIF(S73:S81,"4")+COUNTIF(S73:S81,"5")+COUNTIF(S73:S81,"6")+COUNTIF(S73:S81,"7")+COUNTIF(S73:S81,"8")+COUNTIF(S73:S81,"9"),"")</f>
        <v/>
      </c>
      <c r="T82" s="66" t="str">
        <f t="shared" si="4"/>
        <v/>
      </c>
      <c r="U82" s="67" t="str">
        <f>IF(U74&lt;&gt;"",IF(C73=U74,G75,IF(C75=U74,G75,IF(C81=U74,G83,IF(C83=U74,G83,IF(C89=U74,G91,IF(C91=U74,G91,IF(C97=U74,G99,IF(C99=U74,G99,IF(C105=U74,G107,IF(C107=U74,G107,IF(C113=U74,G115,IF(C115=U74,G115,IF(C121=U74,G123,IF(C123=U74,G123,IF(C129=U74,G131,IF(C131=U74,G131)))))))))))))))),"")</f>
        <v/>
      </c>
      <c r="V82" s="67" t="str">
        <f>IF(U82="","",VLOOKUP(U82,LISTAS!$F$5:$G$204,2,0))</f>
        <v/>
      </c>
      <c r="W82" s="68" t="str">
        <f t="shared" si="5"/>
        <v/>
      </c>
      <c r="X82" s="68" t="str">
        <f t="shared" si="6"/>
        <v/>
      </c>
    </row>
    <row r="83" spans="2:24" ht="18" customHeight="1">
      <c r="B83" s="70">
        <v>9</v>
      </c>
      <c r="C83" s="88"/>
      <c r="D83" s="163">
        <v>0</v>
      </c>
      <c r="E83" s="79">
        <f>IF(D83&lt;&gt;"",D83,"")</f>
        <v>0</v>
      </c>
      <c r="F83" s="58" t="str">
        <f>IF(D83&lt;&gt;"",IF(C83="","",C83),"")</f>
        <v/>
      </c>
      <c r="G83" s="59" t="str">
        <f>VLOOKUP(G81,E81:F83,2,0)</f>
        <v/>
      </c>
      <c r="H83" s="60"/>
      <c r="I83" s="75"/>
      <c r="J83" s="60"/>
      <c r="K83" s="61"/>
      <c r="L83" s="60"/>
      <c r="M83" s="60"/>
      <c r="N83" s="60"/>
      <c r="O83" s="61"/>
      <c r="P83" s="74"/>
      <c r="S83" s="65" t="str">
        <f>IF(U83&lt;&gt;"",1+COUNTIF(S73:S82,"1")+COUNTIF(S73:S82,"2")+COUNTIF(S73:S82,"3")+COUNTIF(S73:S82,"4")+COUNTIF(S73:S82,"5")+COUNTIF(S73:S82,"6")+COUNTIF(S73:S82,"7")+COUNTIF(S73:S82,"8")+COUNTIF(S73:S82,"9")+COUNTIF(S73:S82,"10"),"")</f>
        <v/>
      </c>
      <c r="T83" s="66" t="str">
        <f t="shared" si="4"/>
        <v/>
      </c>
      <c r="U83" s="67" t="str">
        <f>IF(U75&lt;&gt;"",IF(C73=U75,G75,IF(C75=U75,G75,IF(C81=U75,G83,IF(C83=U75,G83,IF(C89=U75,G91,IF(C91=U75,G91,IF(C97=U75,G99,IF(C99=U75,G99,IF(C105=U75,G107,IF(C107=U75,G107,IF(C113=U75,G115,IF(C115=U75,G115,IF(C121=U75,G123,IF(C123=U75,G123,IF(C129=U75,G131,IF(C131=U75,G131)))))))))))))))),"")</f>
        <v/>
      </c>
      <c r="V83" s="67" t="str">
        <f>IF(U83="","",VLOOKUP(U83,LISTAS!$F$5:$G$204,2,0))</f>
        <v/>
      </c>
      <c r="W83" s="68" t="str">
        <f t="shared" si="5"/>
        <v/>
      </c>
      <c r="X83" s="68" t="str">
        <f t="shared" si="6"/>
        <v/>
      </c>
    </row>
    <row r="84" spans="2:24" ht="18" customHeight="1">
      <c r="B84" s="70"/>
      <c r="C84" s="89"/>
      <c r="D84" s="164"/>
      <c r="E84" s="58"/>
      <c r="F84" s="58"/>
      <c r="G84" s="59"/>
      <c r="H84" s="60"/>
      <c r="I84" s="75"/>
      <c r="J84" s="60"/>
      <c r="K84" s="61"/>
      <c r="L84" s="60"/>
      <c r="M84" s="60"/>
      <c r="N84" s="60"/>
      <c r="O84" s="61"/>
      <c r="P84" s="74"/>
      <c r="S84" s="65" t="str">
        <f>IF(U84&lt;&gt;"",1+COUNTIF(S73:S83,"1")+COUNTIF(S73:S83,"2")+COUNTIF(S73:S83,"3")+COUNTIF(S73:S83,"4")+COUNTIF(S73:S83,"5")+COUNTIF(S73:S83,"6")+COUNTIF(S73:S83,"7")+COUNTIF(S73:S83,"8")+COUNTIF(S73:S83,"9")+COUNTIF(S73:S83,"10")+COUNTIF(S73:S83,"11"),"")</f>
        <v/>
      </c>
      <c r="T84" s="66" t="str">
        <f t="shared" si="4"/>
        <v/>
      </c>
      <c r="U84" s="67" t="str">
        <f>IF(U76&lt;&gt;"",IF(C73=U76,G75,IF(C75=U76,G75,IF(C81=U76,G83,IF(C83=U76,G83,IF(C89=U76,G91,IF(C91=U76,G91,IF(C97=U76,G99,IF(C99=U76,G99,IF(C105=U76,G107,IF(C107=U76,G107,IF(C113=U76,G115,IF(C115=U76,G115,IF(C121=U76,G123,IF(C123=U76,G123,IF(C129=U76,G131,IF(C131=U76,G131)))))))))))))))),"")</f>
        <v/>
      </c>
      <c r="V84" s="67" t="str">
        <f>IF(U84="","",VLOOKUP(U84,LISTAS!$F$5:$G$204,2,0))</f>
        <v/>
      </c>
      <c r="W84" s="68" t="str">
        <f t="shared" si="5"/>
        <v/>
      </c>
      <c r="X84" s="68" t="str">
        <f t="shared" si="6"/>
        <v/>
      </c>
    </row>
    <row r="85" spans="2:24" ht="18" customHeight="1">
      <c r="B85" s="70"/>
      <c r="C85" s="61"/>
      <c r="D85" s="60"/>
      <c r="E85" s="58"/>
      <c r="F85" s="58"/>
      <c r="G85" s="59"/>
      <c r="H85" s="60"/>
      <c r="I85" s="75"/>
      <c r="J85" s="60"/>
      <c r="K85" s="88" t="str">
        <f>IF(H77&lt;&gt;"",IF(H79&lt;&gt;"",IF(H77=H79,"",IF(H77&gt;H79,G77,G79)),""),"")</f>
        <v>BRUNO, GUILHERME, KAUE</v>
      </c>
      <c r="L85" s="163">
        <v>0</v>
      </c>
      <c r="M85" s="58">
        <f>IF(L85&lt;&gt;"",L85,"")</f>
        <v>0</v>
      </c>
      <c r="N85" s="58" t="str">
        <f>IF(L85&lt;&gt;"",IF(K85="","",K85),"")</f>
        <v>BRUNO, GUILHERME, KAUE</v>
      </c>
      <c r="O85" s="59">
        <f>IF(M85&lt;&gt;"",IF(M87&lt;&gt;"",SMALL(M85:N87,1),""),"")</f>
        <v>0</v>
      </c>
      <c r="P85" s="74"/>
      <c r="S85" s="65" t="str">
        <f>IF(U85&lt;&gt;"",1+COUNTIF(S73:S84,"1")+COUNTIF(S73:S84,"2")+COUNTIF(S73:S84,"3")+COUNTIF(S73:S84,"4")+COUNTIF(S73:S84,"5")+COUNTIF(S73:S84,"6")+COUNTIF(S73:S84,"7")+COUNTIF(S73:S84,"8")+COUNTIF(S73:S84,"9")+COUNTIF(S73:S84,"10")+COUNTIF(S73:S84,"11")+COUNTIF(S73:S84,"12"),"")</f>
        <v/>
      </c>
      <c r="T85" s="66" t="str">
        <f t="shared" si="4"/>
        <v/>
      </c>
      <c r="U85" s="67" t="str">
        <f>IF(U77&lt;&gt;"",IF(C73=U77,G75,IF(C75=U77,G75,IF(C81=U77,G83,IF(C83=U77,G83,IF(C89=U77,G91,IF(C91=U77,G91,IF(C97=U77,G99,IF(C99=U77,G99,IF(C105=U77,G107,IF(C107=U77,G107,IF(C113=U77,G115,IF(C115=U77,G115,IF(C121=U77,G123,IF(C123=U77,G123,IF(C129=U77,G131,IF(C131=U77,G131)))))))))))))))),"")</f>
        <v/>
      </c>
      <c r="V85" s="67" t="str">
        <f>IF(U85="","",VLOOKUP(U85,LISTAS!$F$5:$G$204,2,0))</f>
        <v/>
      </c>
      <c r="W85" s="68" t="str">
        <f t="shared" si="5"/>
        <v/>
      </c>
      <c r="X85" s="68" t="str">
        <f t="shared" si="6"/>
        <v/>
      </c>
    </row>
    <row r="86" spans="2:24" ht="18" customHeight="1">
      <c r="B86" s="70"/>
      <c r="C86" s="61"/>
      <c r="D86" s="60"/>
      <c r="E86" s="58"/>
      <c r="F86" s="58"/>
      <c r="G86" s="59"/>
      <c r="H86" s="60"/>
      <c r="I86" s="75"/>
      <c r="J86" s="60"/>
      <c r="K86" s="89" t="str">
        <f>IF(K85="","",VLOOKUP(K85,LISTAS!$F$5:$G$204,2,0))</f>
        <v>JULIO VERNE - DIAD</v>
      </c>
      <c r="L86" s="164"/>
      <c r="M86" s="58"/>
      <c r="N86" s="58"/>
      <c r="O86" s="59"/>
      <c r="P86" s="74"/>
      <c r="S86" s="65" t="str">
        <f>IF(U86&lt;&gt;"",1+COUNTIF(S73:S85,"1")+COUNTIF(S73:S85,"2")+COUNTIF(S73:S85,"3")+COUNTIF(S73:S85,"4")+COUNTIF(S73:S85,"5")+COUNTIF(S73:S85,"6")+COUNTIF(S73:S85,"7")+COUNTIF(S73:S85,"8")+COUNTIF(S73:S85,"9")+COUNTIF(S73:S85,"10")+COUNTIF(S73:S85,"11")+COUNTIF(S73:S85,"12")+COUNTIF(S73:S85,"13"),"")</f>
        <v/>
      </c>
      <c r="T86" s="66" t="str">
        <f t="shared" si="4"/>
        <v/>
      </c>
      <c r="U86" s="67" t="str">
        <f>IF(U78&lt;&gt;"",IF(C73=U78,G75,IF(C75=U78,G75,IF(C81=U78,G83,IF(C83=U78,G83,IF(C89=U78,G91,IF(C91=U78,G91,IF(C97=U78,G99,IF(C99=U78,G99,IF(C105=U78,G107,IF(C107=U78,G107,IF(C113=U78,G115,IF(C115=U78,G115,IF(C121=U78,G123,IF(C123=U78,G123,IF(C129=U78,G131,IF(C131=U78,G131)))))))))))))))),"")</f>
        <v/>
      </c>
      <c r="V86" s="67" t="str">
        <f>IF(U86="","",VLOOKUP(U86,LISTAS!$F$5:$G$204,2,0))</f>
        <v/>
      </c>
      <c r="W86" s="68" t="str">
        <f t="shared" si="5"/>
        <v/>
      </c>
      <c r="X86" s="68" t="str">
        <f t="shared" si="6"/>
        <v/>
      </c>
    </row>
    <row r="87" spans="2:24">
      <c r="B87" s="70"/>
      <c r="C87" s="61"/>
      <c r="D87" s="60"/>
      <c r="E87" s="60"/>
      <c r="F87" s="60"/>
      <c r="G87" s="61"/>
      <c r="H87" s="60"/>
      <c r="I87" s="75"/>
      <c r="J87" s="76"/>
      <c r="K87" s="88" t="str">
        <f>IF(H93&lt;&gt;"",IF(H95&lt;&gt;"",IF(H93=H95,"",IF(H93&gt;H95,G93,G95)),""),"")</f>
        <v>FELIPE, LUCAS, JOÃO, RAFAEL</v>
      </c>
      <c r="L87" s="163">
        <v>1</v>
      </c>
      <c r="M87" s="71">
        <f>IF(L87&lt;&gt;"",L87,"")</f>
        <v>1</v>
      </c>
      <c r="N87" s="58" t="str">
        <f>IF(L87&lt;&gt;"",IF(K87="","",K87),"")</f>
        <v>FELIPE, LUCAS, JOÃO, RAFAEL</v>
      </c>
      <c r="O87" s="59" t="str">
        <f>VLOOKUP(O85,M85:N87,2,0)</f>
        <v>BRUNO, GUILHERME, KAUE</v>
      </c>
      <c r="P87" s="74"/>
      <c r="S87" s="65" t="str">
        <f>IF(U87&lt;&gt;"",1+COUNTIF(S73:S86,"1")+COUNTIF(S73:S86,"2")+COUNTIF(S73:S86,"3")+COUNTIF(S73:S86,"4")+COUNTIF(S73:S86,"5")+COUNTIF(S73:S86,"6")+COUNTIF(S73:S86,"7")+COUNTIF(S73:S86,"8")+COUNTIF(S73:S86,"9")+COUNTIF(S73:S86,"10")+COUNTIF(S73:S86,"11")+COUNTIF(S73:S86,"12")+COUNTIF(S73:S86,"13")+COUNTIF(S73:S86,"14"),"")</f>
        <v/>
      </c>
      <c r="T87" s="66" t="str">
        <f t="shared" si="4"/>
        <v/>
      </c>
      <c r="U87" s="67" t="str">
        <f>IF(U79&lt;&gt;"",IF(C73=U79,G75,IF(C75=U79,G75,IF(C81=U79,G83,IF(C83=U79,G83,IF(C89=U79,G91,IF(C91=U79,G91,IF(C97=U79,G99,IF(C99=U79,G99,IF(C105=U79,G107,IF(C107=U79,G107,IF(C113=U79,G115,IF(C115=U79,G115,IF(C121=U79,G123,IF(C123=U79,G123,IF(C129=U79,G131,IF(C131=U79,G131)))))))))))))))),"")</f>
        <v/>
      </c>
      <c r="V87" s="67" t="str">
        <f>IF(U87="","",VLOOKUP(U87,LISTAS!$F$5:$G$204,2,0))</f>
        <v/>
      </c>
      <c r="W87" s="68" t="str">
        <f t="shared" si="5"/>
        <v/>
      </c>
      <c r="X87" s="68" t="str">
        <f t="shared" si="6"/>
        <v/>
      </c>
    </row>
    <row r="88" spans="2:24">
      <c r="B88" s="70"/>
      <c r="C88" s="61"/>
      <c r="D88" s="60"/>
      <c r="E88" s="60"/>
      <c r="F88" s="60"/>
      <c r="G88" s="61"/>
      <c r="H88" s="60"/>
      <c r="I88" s="75"/>
      <c r="J88" s="60"/>
      <c r="K88" s="89" t="str">
        <f>IF(K87="","",VLOOKUP(K87,LISTAS!$F$5:$G$204,2,0))</f>
        <v>STAGIUM - DIAD</v>
      </c>
      <c r="L88" s="164"/>
      <c r="M88" s="77"/>
      <c r="N88" s="58"/>
      <c r="O88" s="59"/>
      <c r="P88" s="74"/>
      <c r="S88" s="65" t="str">
        <f>IF(U88&lt;&gt;"",1+COUNTIF(S73:S87,"1")+COUNTIF(S73:S87,"2")+COUNTIF(S73:S87,"3")+COUNTIF(S73:S87,"4")+COUNTIF(S73:S87,"5")+COUNTIF(S73:S87,"6")+COUNTIF(S73:S87,"7")+COUNTIF(S73:S87,"8")+COUNTIF(S73:S87,"9")+COUNTIF(S73:S87,"10")+COUNTIF(S73:S87,"11")+COUNTIF(S73:S87,"12")+COUNTIF(S73:S87,"13")+COUNTIF(S73:S87,"14")+COUNTIF(S73:S87,"15"),"")</f>
        <v/>
      </c>
      <c r="T88" s="66" t="str">
        <f t="shared" si="4"/>
        <v/>
      </c>
      <c r="U88" s="67" t="str">
        <f>IF(U80&lt;&gt;"",IF(C73=U80,G75,IF(C75=U80,G75,IF(C81=U80,G83,IF(C83=U80,G83,IF(C89=U80,G91,IF(C91=U80,G91,IF(C97=U80,G99,IF(C99=U80,G99,IF(C105=U80,G107,IF(C107=U80,G107,IF(C113=U80,G115,IF(C115=U80,G115,IF(C121=U80,G123,IF(C123=U80,G123,IF(C129=U80,G131,IF(C131=U80,G131)))))))))))))))),"")</f>
        <v/>
      </c>
      <c r="V88" s="67" t="str">
        <f>IF(U88="","",VLOOKUP(U88,LISTAS!$F$5:$G$204,2,0))</f>
        <v/>
      </c>
      <c r="W88" s="68" t="str">
        <f t="shared" si="5"/>
        <v/>
      </c>
      <c r="X88" s="68" t="str">
        <f t="shared" si="6"/>
        <v/>
      </c>
    </row>
    <row r="89" spans="2:24" ht="18" customHeight="1">
      <c r="B89" s="70">
        <v>6</v>
      </c>
      <c r="C89" s="88" t="s">
        <v>75</v>
      </c>
      <c r="D89" s="163">
        <v>1</v>
      </c>
      <c r="E89" s="58">
        <f>IF(D89&lt;&gt;"",D89,"")</f>
        <v>1</v>
      </c>
      <c r="F89" s="58" t="str">
        <f>IF(D89&lt;&gt;"",IF(C89="","",C89),"")</f>
        <v>FELIPE, LUCAS, JOÃO, RAFAEL</v>
      </c>
      <c r="G89" s="59">
        <f>IF(E89&lt;&gt;"",IF(E91&lt;&gt;"",SMALL(E89:F91,1),""),"")</f>
        <v>0</v>
      </c>
      <c r="H89" s="60"/>
      <c r="I89" s="75"/>
      <c r="J89" s="60"/>
      <c r="K89" s="61"/>
      <c r="L89" s="60"/>
      <c r="M89" s="75"/>
      <c r="N89" s="60"/>
      <c r="O89" s="61"/>
      <c r="P89" s="74"/>
      <c r="S89" s="65"/>
      <c r="T89" s="66"/>
      <c r="U89" s="67"/>
      <c r="V89" s="67"/>
      <c r="W89" s="68"/>
      <c r="X89" s="68"/>
    </row>
    <row r="90" spans="2:24" ht="18" customHeight="1">
      <c r="B90" s="70"/>
      <c r="C90" s="89" t="str">
        <f>IF(C89="","",VLOOKUP(C89,LISTAS!$F$5:$G$204,2,0))</f>
        <v>STAGIUM - DIAD</v>
      </c>
      <c r="D90" s="164"/>
      <c r="E90" s="58"/>
      <c r="F90" s="58"/>
      <c r="G90" s="59"/>
      <c r="H90" s="60"/>
      <c r="I90" s="75"/>
      <c r="J90" s="60"/>
      <c r="K90" s="61"/>
      <c r="L90" s="60"/>
      <c r="M90" s="75"/>
      <c r="N90" s="60"/>
      <c r="O90" s="61"/>
      <c r="P90" s="74"/>
      <c r="S90" s="65"/>
      <c r="T90" s="66"/>
      <c r="U90" s="67"/>
      <c r="V90" s="67"/>
      <c r="W90" s="68"/>
      <c r="X90" s="68"/>
    </row>
    <row r="91" spans="2:24" ht="18" customHeight="1">
      <c r="B91" s="70">
        <v>11</v>
      </c>
      <c r="C91" s="88"/>
      <c r="D91" s="163">
        <v>0</v>
      </c>
      <c r="E91" s="71">
        <f>IF(D91&lt;&gt;"",D91,"")</f>
        <v>0</v>
      </c>
      <c r="F91" s="72" t="str">
        <f>IF(D91&lt;&gt;"",IF(C91="","",C91),"")</f>
        <v/>
      </c>
      <c r="G91" s="59" t="str">
        <f>VLOOKUP(G89,E89:F91,2,0)</f>
        <v/>
      </c>
      <c r="H91" s="60"/>
      <c r="I91" s="75"/>
      <c r="J91" s="60"/>
      <c r="K91" s="61"/>
      <c r="L91" s="60"/>
      <c r="M91" s="75"/>
      <c r="N91" s="60"/>
      <c r="O91" s="61"/>
      <c r="P91" s="74"/>
      <c r="S91" s="65"/>
      <c r="T91" s="66"/>
      <c r="U91" s="67"/>
      <c r="V91" s="67"/>
      <c r="W91" s="68"/>
      <c r="X91" s="68"/>
    </row>
    <row r="92" spans="2:24" ht="18" customHeight="1">
      <c r="B92" s="70"/>
      <c r="C92" s="89"/>
      <c r="D92" s="164"/>
      <c r="E92" s="58"/>
      <c r="F92" s="72"/>
      <c r="G92" s="59"/>
      <c r="H92" s="60"/>
      <c r="I92" s="75"/>
      <c r="J92" s="60"/>
      <c r="K92" s="61"/>
      <c r="L92" s="60"/>
      <c r="M92" s="75"/>
      <c r="N92" s="60"/>
      <c r="O92" s="61"/>
      <c r="P92" s="74"/>
      <c r="S92" s="65"/>
      <c r="T92" s="66"/>
      <c r="U92" s="67"/>
      <c r="V92" s="67"/>
      <c r="W92" s="68"/>
      <c r="X92" s="68"/>
    </row>
    <row r="93" spans="2:24" ht="18" customHeight="1">
      <c r="B93" s="70"/>
      <c r="C93" s="61"/>
      <c r="D93" s="60"/>
      <c r="E93" s="60"/>
      <c r="F93" s="73"/>
      <c r="G93" s="88" t="str">
        <f>IF(D89&lt;&gt;"",IF(D91&lt;&gt;"",IF(D89=D91,"",IF(D89&gt;D91,C89,C91)),""),"")</f>
        <v>FELIPE, LUCAS, JOÃO, RAFAEL</v>
      </c>
      <c r="H93" s="163">
        <v>1</v>
      </c>
      <c r="I93" s="78">
        <f>IF(H93&lt;&gt;"",H93,"")</f>
        <v>1</v>
      </c>
      <c r="J93" s="58" t="str">
        <f>IF(H93&lt;&gt;"",IF(G93="","",G93),"")</f>
        <v>FELIPE, LUCAS, JOÃO, RAFAEL</v>
      </c>
      <c r="K93" s="59">
        <f>IF(I93&lt;&gt;"",IF(I95&lt;&gt;"",SMALL(I93:J95,1),""),"")</f>
        <v>0</v>
      </c>
      <c r="L93" s="60"/>
      <c r="M93" s="75"/>
      <c r="N93" s="60"/>
      <c r="O93" s="61"/>
      <c r="P93" s="74"/>
      <c r="S93" s="65"/>
      <c r="T93" s="66"/>
      <c r="U93" s="67"/>
      <c r="V93" s="67"/>
      <c r="W93" s="68"/>
      <c r="X93" s="68"/>
    </row>
    <row r="94" spans="2:24" ht="18" customHeight="1">
      <c r="B94" s="70"/>
      <c r="C94" s="61"/>
      <c r="D94" s="60"/>
      <c r="E94" s="60"/>
      <c r="F94" s="73"/>
      <c r="G94" s="89" t="str">
        <f>IF(G93="","",VLOOKUP(G93,LISTAS!$F$5:$G$204,2,0))</f>
        <v>STAGIUM - DIAD</v>
      </c>
      <c r="H94" s="164"/>
      <c r="I94" s="79"/>
      <c r="J94" s="58"/>
      <c r="K94" s="59"/>
      <c r="L94" s="60"/>
      <c r="M94" s="75"/>
      <c r="N94" s="60"/>
      <c r="O94" s="61"/>
      <c r="P94" s="74"/>
      <c r="S94" s="65"/>
      <c r="T94" s="66"/>
      <c r="U94" s="67"/>
      <c r="V94" s="67"/>
      <c r="W94" s="68"/>
      <c r="X94" s="68"/>
    </row>
    <row r="95" spans="2:24" ht="18" customHeight="1">
      <c r="B95" s="70"/>
      <c r="C95" s="61"/>
      <c r="D95" s="60"/>
      <c r="E95" s="75"/>
      <c r="F95" s="76"/>
      <c r="G95" s="88" t="str">
        <f>IF(D97&lt;&gt;"",IF(D99&lt;&gt;"",IF(D97=D99,"",IF(D97&gt;D99,C97,C99)),""),"")</f>
        <v/>
      </c>
      <c r="H95" s="163">
        <v>0</v>
      </c>
      <c r="I95" s="79">
        <f>IF(H95&lt;&gt;"",H95,"")</f>
        <v>0</v>
      </c>
      <c r="J95" s="58" t="str">
        <f>IF(H95&lt;&gt;"",IF(G95="","",G95),"")</f>
        <v/>
      </c>
      <c r="K95" s="59" t="str">
        <f>VLOOKUP(K93,I93:J95,2,0)</f>
        <v/>
      </c>
      <c r="L95" s="60"/>
      <c r="M95" s="75"/>
      <c r="N95" s="60"/>
      <c r="O95" s="61"/>
      <c r="P95" s="74"/>
      <c r="S95" s="65"/>
      <c r="T95" s="66"/>
      <c r="U95" s="67"/>
      <c r="V95" s="67"/>
      <c r="W95" s="68"/>
      <c r="X95" s="68"/>
    </row>
    <row r="96" spans="2:24" ht="18" customHeight="1">
      <c r="B96" s="70"/>
      <c r="C96" s="61"/>
      <c r="D96" s="60"/>
      <c r="E96" s="75"/>
      <c r="F96" s="60"/>
      <c r="G96" s="89" t="str">
        <f>IF(G95="","",VLOOKUP(G95,LISTAS!$F$5:$G$204,2,0))</f>
        <v/>
      </c>
      <c r="H96" s="164"/>
      <c r="I96" s="58"/>
      <c r="J96" s="58"/>
      <c r="K96" s="59"/>
      <c r="L96" s="60"/>
      <c r="M96" s="75"/>
      <c r="N96" s="60"/>
      <c r="O96" s="61"/>
      <c r="P96" s="74"/>
      <c r="S96" s="65"/>
      <c r="T96" s="66"/>
      <c r="U96" s="67"/>
      <c r="V96" s="67"/>
      <c r="W96" s="68"/>
      <c r="X96" s="68"/>
    </row>
    <row r="97" spans="2:24" ht="18" customHeight="1">
      <c r="B97" s="70">
        <v>4</v>
      </c>
      <c r="C97" s="88"/>
      <c r="D97" s="163">
        <v>0</v>
      </c>
      <c r="E97" s="78">
        <f>IF(D97&lt;&gt;"",D97,"")</f>
        <v>0</v>
      </c>
      <c r="F97" s="58" t="str">
        <f>IF(D97&lt;&gt;"",IF(C97="","",C97),"")</f>
        <v/>
      </c>
      <c r="G97" s="59">
        <f>IF(E97&lt;&gt;"",IF(E99&lt;&gt;"",SMALL(E97:F99,1),""),"")</f>
        <v>0</v>
      </c>
      <c r="H97" s="60"/>
      <c r="I97" s="60"/>
      <c r="J97" s="60"/>
      <c r="K97" s="61"/>
      <c r="L97" s="60"/>
      <c r="M97" s="75"/>
      <c r="N97" s="60"/>
      <c r="O97" s="61"/>
      <c r="P97" s="74"/>
      <c r="S97" s="65"/>
      <c r="T97" s="66"/>
      <c r="U97" s="67"/>
      <c r="V97" s="67"/>
      <c r="W97" s="68"/>
      <c r="X97" s="68"/>
    </row>
    <row r="98" spans="2:24" ht="18" customHeight="1">
      <c r="B98" s="70"/>
      <c r="C98" s="89" t="str">
        <f>IF(C97="","",VLOOKUP(C97,LISTAS!$F$5:$G$204,2,0))</f>
        <v/>
      </c>
      <c r="D98" s="164"/>
      <c r="E98" s="79"/>
      <c r="F98" s="58"/>
      <c r="G98" s="59"/>
      <c r="H98" s="60"/>
      <c r="I98" s="60"/>
      <c r="J98" s="60"/>
      <c r="K98" s="61"/>
      <c r="L98" s="60"/>
      <c r="M98" s="75"/>
      <c r="N98" s="60"/>
      <c r="O98" s="61"/>
      <c r="P98" s="74"/>
      <c r="S98" s="65"/>
      <c r="T98" s="66"/>
      <c r="U98" s="67"/>
      <c r="V98" s="67"/>
      <c r="W98" s="68"/>
      <c r="X98" s="68"/>
    </row>
    <row r="99" spans="2:24" ht="18" customHeight="1">
      <c r="B99" s="70">
        <v>13</v>
      </c>
      <c r="C99" s="88"/>
      <c r="D99" s="163">
        <v>0</v>
      </c>
      <c r="E99" s="79">
        <f>IF(D99&lt;&gt;"",D99,"")</f>
        <v>0</v>
      </c>
      <c r="F99" s="58" t="str">
        <f>IF(D99&lt;&gt;"",IF(C99="","",C99),"")</f>
        <v/>
      </c>
      <c r="G99" s="59" t="str">
        <f>VLOOKUP(G97,E97:F99,2,0)</f>
        <v/>
      </c>
      <c r="H99" s="60"/>
      <c r="I99" s="60"/>
      <c r="J99" s="60"/>
      <c r="K99" s="61"/>
      <c r="L99" s="60"/>
      <c r="M99" s="75"/>
      <c r="N99" s="60"/>
      <c r="O99" s="61"/>
      <c r="P99" s="74"/>
      <c r="S99" s="65"/>
      <c r="T99" s="66"/>
      <c r="U99" s="67"/>
      <c r="V99" s="67"/>
      <c r="W99" s="68"/>
      <c r="X99" s="68"/>
    </row>
    <row r="100" spans="2:24" ht="18" customHeight="1">
      <c r="B100" s="70"/>
      <c r="C100" s="89" t="str">
        <f>IF(C99="","",VLOOKUP(C99,LISTAS!$F$5:$G$204,2,0))</f>
        <v/>
      </c>
      <c r="D100" s="164"/>
      <c r="E100" s="58"/>
      <c r="F100" s="58"/>
      <c r="G100" s="59"/>
      <c r="H100" s="60"/>
      <c r="I100" s="60"/>
      <c r="J100" s="60"/>
      <c r="K100" s="61"/>
      <c r="L100" s="60"/>
      <c r="M100" s="75"/>
      <c r="N100" s="60"/>
      <c r="O100" s="61"/>
      <c r="P100" s="60"/>
      <c r="S100" s="65"/>
      <c r="T100" s="66"/>
      <c r="U100" s="67"/>
      <c r="V100" s="67"/>
      <c r="W100" s="68"/>
      <c r="X100" s="68"/>
    </row>
    <row r="101" spans="2:24" ht="18" customHeight="1">
      <c r="B101" s="70"/>
      <c r="C101" s="61"/>
      <c r="D101" s="60"/>
      <c r="E101" s="60"/>
      <c r="F101" s="60"/>
      <c r="G101" s="61"/>
      <c r="H101" s="60"/>
      <c r="I101" s="60"/>
      <c r="J101" s="60"/>
      <c r="K101" s="61"/>
      <c r="L101" s="60"/>
      <c r="M101" s="75"/>
      <c r="N101" s="60"/>
      <c r="O101" s="88" t="str">
        <f>IF(L85&lt;&gt;"",IF(L87&lt;&gt;"",IF(L85=L87,"",IF(L85&gt;L87,K85,K87)),""),"")</f>
        <v>FELIPE, LUCAS, JOÃO, RAFAEL</v>
      </c>
      <c r="P101" s="163">
        <v>1</v>
      </c>
      <c r="S101" s="65"/>
      <c r="T101" s="66"/>
      <c r="U101" s="67"/>
      <c r="V101" s="67"/>
      <c r="W101" s="68"/>
      <c r="X101" s="68"/>
    </row>
    <row r="102" spans="2:24" ht="18" customHeight="1">
      <c r="B102" s="70"/>
      <c r="C102" s="61"/>
      <c r="D102" s="60"/>
      <c r="E102" s="60"/>
      <c r="F102" s="60"/>
      <c r="G102" s="61"/>
      <c r="H102" s="60"/>
      <c r="I102" s="60"/>
      <c r="J102" s="60"/>
      <c r="K102" s="61"/>
      <c r="L102" s="60"/>
      <c r="M102" s="75"/>
      <c r="N102" s="60"/>
      <c r="O102" s="89" t="str">
        <f>IF(O101="","",VLOOKUP(O101,LISTAS!$F$5:$G$204,2,0))</f>
        <v>STAGIUM - DIAD</v>
      </c>
      <c r="P102" s="164"/>
      <c r="S102" s="65"/>
      <c r="T102" s="66"/>
      <c r="U102" s="67"/>
      <c r="V102" s="67"/>
      <c r="W102" s="68"/>
      <c r="X102" s="68"/>
    </row>
    <row r="103" spans="2:24" ht="18" customHeight="1">
      <c r="B103" s="70"/>
      <c r="C103" s="61"/>
      <c r="D103" s="60"/>
      <c r="E103" s="60"/>
      <c r="F103" s="60"/>
      <c r="G103" s="61"/>
      <c r="H103" s="60"/>
      <c r="I103" s="60"/>
      <c r="J103" s="60"/>
      <c r="K103" s="61"/>
      <c r="L103" s="60"/>
      <c r="M103" s="75"/>
      <c r="N103" s="76"/>
      <c r="O103" s="88" t="str">
        <f>IF(L117&lt;&gt;"",IF(L119&lt;&gt;"",IF(L117=L119,"",IF(L117&gt;L119,K117,K119)),""),"")</f>
        <v>VINICIUS, RAFAEL, DAVI</v>
      </c>
      <c r="P103" s="163">
        <v>0</v>
      </c>
      <c r="S103" s="65"/>
      <c r="T103" s="66"/>
      <c r="U103" s="67"/>
      <c r="V103" s="67"/>
      <c r="W103" s="68"/>
      <c r="X103" s="68"/>
    </row>
    <row r="104" spans="2:24" ht="18" customHeight="1">
      <c r="B104" s="70"/>
      <c r="C104" s="61"/>
      <c r="D104" s="60"/>
      <c r="E104" s="60"/>
      <c r="F104" s="60"/>
      <c r="G104" s="61"/>
      <c r="H104" s="60"/>
      <c r="I104" s="60"/>
      <c r="J104" s="60"/>
      <c r="K104" s="61"/>
      <c r="L104" s="60"/>
      <c r="M104" s="75"/>
      <c r="N104" s="60"/>
      <c r="O104" s="89" t="str">
        <f>IF(O103="","",VLOOKUP(O103,LISTAS!$F$5:$G$204,2,0))</f>
        <v>ARBOS SBC</v>
      </c>
      <c r="P104" s="164"/>
      <c r="S104" s="65"/>
      <c r="T104" s="66"/>
      <c r="U104" s="67"/>
      <c r="V104" s="67"/>
      <c r="W104" s="68"/>
      <c r="X104" s="68"/>
    </row>
    <row r="105" spans="2:24" ht="18" customHeight="1">
      <c r="B105" s="70">
        <v>3</v>
      </c>
      <c r="C105" s="88" t="s">
        <v>76</v>
      </c>
      <c r="D105" s="163">
        <v>1</v>
      </c>
      <c r="E105" s="58">
        <f>IF(D105&lt;&gt;"",D105,"")</f>
        <v>1</v>
      </c>
      <c r="F105" s="58" t="str">
        <f>IF(D105&lt;&gt;"",IF(C105="","",C105),"")</f>
        <v>ANDRE, ENZO, PEDRO</v>
      </c>
      <c r="G105" s="59">
        <f>IF(E105&lt;&gt;"",IF(E107&lt;&gt;"",SMALL(E105:F107,1),""),"")</f>
        <v>0</v>
      </c>
      <c r="H105" s="60"/>
      <c r="I105" s="60"/>
      <c r="J105" s="60"/>
      <c r="K105" s="61"/>
      <c r="L105" s="60"/>
      <c r="M105" s="75"/>
      <c r="N105" s="60"/>
      <c r="O105" s="61"/>
      <c r="P105" s="74"/>
      <c r="S105" s="65"/>
      <c r="T105" s="66"/>
      <c r="U105" s="67"/>
      <c r="V105" s="67" t="str">
        <f>IF(U105="","",VLOOKUP(U105,LISTAS!$F$5:$G$204,2,0))</f>
        <v/>
      </c>
      <c r="W105" s="68" t="str">
        <f t="shared" ref="W105" si="7">IF(S105="","",IF(S105=1,400,IF(S105=2,340,IF(S105=3,300,IF(S105=4,280,IF(S105=5,270,IF(S105=6,260,IF(S105=7,250,IF(S105=8,240,IF(S105=9,200,IF(S105=10,200,IF(S105=11,200,IF(S105=12,200,IF(S105=13,200,IF(S105=14,200,IF(S105=15,200,IF(S105=16,200,IF(S105&gt;16,"",""))))))))))))))))))</f>
        <v/>
      </c>
      <c r="X105" s="68" t="str">
        <f t="shared" ref="X105" si="8">IF(S105="","",IF($V$5="NÃO","",IF(S105=1,400,IF(S105=2,340,IF(S105=3,300,IF(S105=4,280,IF(S105=5,270,IF(S105=6,260,IF(S105=7,250,IF(S105=8,240,IF(S105=9,200,IF(S105=10,200,IF(S105=11,200,IF(S105=12,200,IF(S105=13,200,IF(S105=14,200,IF(S105=15,200,IF(S105=16,200,IF(S105&gt;16,"","")))))))))))))))))))</f>
        <v/>
      </c>
    </row>
    <row r="106" spans="2:24" ht="18" customHeight="1">
      <c r="B106" s="70"/>
      <c r="C106" s="89" t="str">
        <f>IF(C105="","",VLOOKUP(C105,LISTAS!$F$5:$G$204,2,0))</f>
        <v>AMERICAN ACADEMY - SCS</v>
      </c>
      <c r="D106" s="164"/>
      <c r="E106" s="58"/>
      <c r="F106" s="58"/>
      <c r="G106" s="59"/>
      <c r="H106" s="60"/>
      <c r="I106" s="60"/>
      <c r="J106" s="60"/>
      <c r="K106" s="61"/>
      <c r="L106" s="60"/>
      <c r="M106" s="75"/>
      <c r="N106" s="60"/>
      <c r="O106" s="61"/>
      <c r="P106" s="74"/>
      <c r="S106" s="65"/>
      <c r="T106" s="66"/>
      <c r="U106" s="67"/>
      <c r="V106" s="67"/>
      <c r="W106" s="68"/>
      <c r="X106" s="68"/>
    </row>
    <row r="107" spans="2:24" ht="18" customHeight="1">
      <c r="B107" s="70">
        <v>14</v>
      </c>
      <c r="C107" s="88"/>
      <c r="D107" s="163">
        <v>0</v>
      </c>
      <c r="E107" s="71">
        <f>IF(D107&lt;&gt;"",D107,"")</f>
        <v>0</v>
      </c>
      <c r="F107" s="72" t="str">
        <f>IF(D107&lt;&gt;"",IF(C107="","",C107),"")</f>
        <v/>
      </c>
      <c r="G107" s="59" t="str">
        <f>VLOOKUP(G105,E105:F107,2,0)</f>
        <v/>
      </c>
      <c r="H107" s="60"/>
      <c r="I107" s="60"/>
      <c r="J107" s="60"/>
      <c r="K107" s="61"/>
      <c r="L107" s="60"/>
      <c r="M107" s="75"/>
      <c r="N107" s="60"/>
      <c r="O107" s="61"/>
      <c r="P107" s="74"/>
      <c r="S107" s="65"/>
      <c r="T107" s="66"/>
      <c r="U107" s="67"/>
      <c r="V107" s="67" t="str">
        <f>IF(U107="","",VLOOKUP(U107,LISTAS!$F$5:$G$204,2,0))</f>
        <v/>
      </c>
      <c r="W107" s="68" t="str">
        <f t="shared" ref="W107" si="9">IF(S107="","",IF(S107=1,400,IF(S107=2,340,IF(S107=3,300,IF(S107=4,280,IF(S107=5,270,IF(S107=6,260,IF(S107=7,250,IF(S107=8,240,IF(S107=9,200,IF(S107=10,200,IF(S107=11,200,IF(S107=12,200,IF(S107=13,200,IF(S107=14,200,IF(S107=15,200,IF(S107=16,200,IF(S107&gt;16,"",""))))))))))))))))))</f>
        <v/>
      </c>
      <c r="X107" s="68" t="str">
        <f t="shared" ref="X107" si="10">IF(S107="","",IF($V$5="NÃO","",IF(S107=1,400,IF(S107=2,340,IF(S107=3,300,IF(S107=4,280,IF(S107=5,270,IF(S107=6,260,IF(S107=7,250,IF(S107=8,240,IF(S107=9,200,IF(S107=10,200,IF(S107=11,200,IF(S107=12,200,IF(S107=13,200,IF(S107=14,200,IF(S107=15,200,IF(S107=16,200,IF(S107&gt;16,"","")))))))))))))))))))</f>
        <v/>
      </c>
    </row>
    <row r="108" spans="2:24" ht="18" customHeight="1">
      <c r="B108" s="70"/>
      <c r="C108" s="89" t="str">
        <f>IF(C107="","",VLOOKUP(C107,LISTAS!$F$5:$G$204,2,0))</f>
        <v/>
      </c>
      <c r="D108" s="164"/>
      <c r="E108" s="58"/>
      <c r="F108" s="72"/>
      <c r="G108" s="59"/>
      <c r="H108" s="60"/>
      <c r="I108" s="60"/>
      <c r="J108" s="60"/>
      <c r="K108" s="61"/>
      <c r="L108" s="60"/>
      <c r="M108" s="75"/>
      <c r="N108" s="60"/>
      <c r="O108" s="61"/>
      <c r="P108" s="74"/>
      <c r="S108" s="65"/>
      <c r="T108" s="66"/>
      <c r="U108" s="67"/>
      <c r="V108" s="67"/>
      <c r="W108" s="68"/>
      <c r="X108" s="68"/>
    </row>
    <row r="109" spans="2:24" ht="18" customHeight="1">
      <c r="B109" s="70"/>
      <c r="C109" s="61"/>
      <c r="D109" s="60"/>
      <c r="E109" s="60"/>
      <c r="F109" s="73"/>
      <c r="G109" s="88" t="str">
        <f>IF(D105&lt;&gt;"",IF(D107&lt;&gt;"",IF(D105=D107,"",IF(D105&gt;D107,C105,C107)),""),"")</f>
        <v>ANDRE, ENZO, PEDRO</v>
      </c>
      <c r="H109" s="163">
        <v>1</v>
      </c>
      <c r="I109" s="58">
        <f>IF(H109&lt;&gt;"",H109,"")</f>
        <v>1</v>
      </c>
      <c r="J109" s="58" t="str">
        <f>IF(H109&lt;&gt;"",IF(G109="","",G109),"")</f>
        <v>ANDRE, ENZO, PEDRO</v>
      </c>
      <c r="K109" s="59">
        <f>IF(I109&lt;&gt;"",IF(I111&lt;&gt;"",SMALL(I109:J111,1),""),"")</f>
        <v>0</v>
      </c>
      <c r="L109" s="60"/>
      <c r="M109" s="75"/>
      <c r="N109" s="60"/>
      <c r="O109" s="61"/>
      <c r="P109" s="74"/>
      <c r="S109" s="65"/>
      <c r="T109" s="66"/>
      <c r="U109" s="67"/>
      <c r="V109" s="67" t="str">
        <f>IF(U109="","",VLOOKUP(U109,LISTAS!$F$5:$G$204,2,0))</f>
        <v/>
      </c>
      <c r="W109" s="68" t="str">
        <f t="shared" ref="W109" si="11">IF(S109="","",IF(S109=1,400,IF(S109=2,340,IF(S109=3,300,IF(S109=4,280,IF(S109=5,270,IF(S109=6,260,IF(S109=7,250,IF(S109=8,240,IF(S109=9,200,IF(S109=10,200,IF(S109=11,200,IF(S109=12,200,IF(S109=13,200,IF(S109=14,200,IF(S109=15,200,IF(S109=16,200,IF(S109&gt;16,"",""))))))))))))))))))</f>
        <v/>
      </c>
      <c r="X109" s="68" t="str">
        <f t="shared" ref="X109" si="12">IF(S109="","",IF($V$5="NÃO","",IF(S109=1,400,IF(S109=2,340,IF(S109=3,300,IF(S109=4,280,IF(S109=5,270,IF(S109=6,260,IF(S109=7,250,IF(S109=8,240,IF(S109=9,200,IF(S109=10,200,IF(S109=11,200,IF(S109=12,200,IF(S109=13,200,IF(S109=14,200,IF(S109=15,200,IF(S109=16,200,IF(S109&gt;16,"","")))))))))))))))))))</f>
        <v/>
      </c>
    </row>
    <row r="110" spans="2:24" ht="18" customHeight="1">
      <c r="B110" s="70"/>
      <c r="C110" s="61"/>
      <c r="D110" s="60"/>
      <c r="E110" s="60"/>
      <c r="F110" s="73"/>
      <c r="G110" s="89" t="str">
        <f>IF(G109="","",VLOOKUP(G109,LISTAS!$F$5:$G$204,2,0))</f>
        <v>AMERICAN ACADEMY - SCS</v>
      </c>
      <c r="H110" s="164"/>
      <c r="I110" s="58"/>
      <c r="J110" s="58"/>
      <c r="K110" s="59"/>
      <c r="L110" s="60"/>
      <c r="M110" s="75"/>
      <c r="N110" s="60"/>
      <c r="O110" s="61"/>
      <c r="P110" s="74"/>
      <c r="S110" s="65"/>
      <c r="T110" s="66"/>
      <c r="U110" s="67"/>
      <c r="V110" s="67"/>
      <c r="W110" s="68"/>
      <c r="X110" s="68"/>
    </row>
    <row r="111" spans="2:24" ht="18" customHeight="1">
      <c r="B111" s="70"/>
      <c r="C111" s="61"/>
      <c r="D111" s="60"/>
      <c r="E111" s="75"/>
      <c r="F111" s="76"/>
      <c r="G111" s="88" t="str">
        <f>IF(D113&lt;&gt;"",IF(D115&lt;&gt;"",IF(D113=D115,"",IF(D113&gt;D115,C113,C115)),""),"")</f>
        <v/>
      </c>
      <c r="H111" s="163">
        <v>0</v>
      </c>
      <c r="I111" s="71">
        <f>IF(H111&lt;&gt;"",H111,"")</f>
        <v>0</v>
      </c>
      <c r="J111" s="58" t="str">
        <f>IF(H111&lt;&gt;"",IF(G111="","",G111),"")</f>
        <v/>
      </c>
      <c r="K111" s="59" t="str">
        <f>VLOOKUP(K109,I109:J111,2,0)</f>
        <v/>
      </c>
      <c r="L111" s="60"/>
      <c r="M111" s="75"/>
      <c r="N111" s="60"/>
      <c r="O111" s="61"/>
      <c r="P111" s="74"/>
      <c r="S111" s="65"/>
      <c r="T111" s="66"/>
      <c r="U111" s="67"/>
      <c r="V111" s="67" t="str">
        <f>IF(U111="","",VLOOKUP(U111,LISTAS!$F$5:$G$204,2,0))</f>
        <v/>
      </c>
      <c r="W111" s="68" t="str">
        <f t="shared" ref="W111" si="13">IF(S111="","",IF(S111=1,400,IF(S111=2,340,IF(S111=3,300,IF(S111=4,280,IF(S111=5,270,IF(S111=6,260,IF(S111=7,250,IF(S111=8,240,IF(S111=9,200,IF(S111=10,200,IF(S111=11,200,IF(S111=12,200,IF(S111=13,200,IF(S111=14,200,IF(S111=15,200,IF(S111=16,200,IF(S111&gt;16,"",""))))))))))))))))))</f>
        <v/>
      </c>
      <c r="X111" s="68" t="str">
        <f t="shared" ref="X111" si="14">IF(S111="","",IF($V$5="NÃO","",IF(S111=1,400,IF(S111=2,340,IF(S111=3,300,IF(S111=4,280,IF(S111=5,270,IF(S111=6,260,IF(S111=7,250,IF(S111=8,240,IF(S111=9,200,IF(S111=10,200,IF(S111=11,200,IF(S111=12,200,IF(S111=13,200,IF(S111=14,200,IF(S111=15,200,IF(S111=16,200,IF(S111&gt;16,"","")))))))))))))))))))</f>
        <v/>
      </c>
    </row>
    <row r="112" spans="2:24" ht="18" customHeight="1">
      <c r="B112" s="70"/>
      <c r="C112" s="61"/>
      <c r="D112" s="60"/>
      <c r="E112" s="75"/>
      <c r="F112" s="60"/>
      <c r="G112" s="89" t="str">
        <f>IF(G111="","",VLOOKUP(G111,LISTAS!$F$5:$G$204,2,0))</f>
        <v/>
      </c>
      <c r="H112" s="164"/>
      <c r="I112" s="77"/>
      <c r="J112" s="58"/>
      <c r="K112" s="59"/>
      <c r="L112" s="60"/>
      <c r="M112" s="75"/>
      <c r="N112" s="60"/>
      <c r="O112" s="61"/>
      <c r="P112" s="74"/>
      <c r="S112" s="65"/>
      <c r="T112" s="66"/>
      <c r="U112" s="67"/>
      <c r="V112" s="67"/>
      <c r="W112" s="68"/>
      <c r="X112" s="68"/>
    </row>
    <row r="113" spans="2:24" ht="18" customHeight="1">
      <c r="B113" s="70">
        <v>5</v>
      </c>
      <c r="C113" s="88"/>
      <c r="D113" s="163">
        <v>0</v>
      </c>
      <c r="E113" s="78">
        <f>IF(D113&lt;&gt;"",D113,"")</f>
        <v>0</v>
      </c>
      <c r="F113" s="58" t="str">
        <f>IF(D113&lt;&gt;"",IF(C113="","",C113),"")</f>
        <v/>
      </c>
      <c r="G113" s="59">
        <f>IF(E113&lt;&gt;"",IF(E115&lt;&gt;"",SMALL(E113:F115,1),""),"")</f>
        <v>0</v>
      </c>
      <c r="H113" s="60"/>
      <c r="I113" s="75"/>
      <c r="J113" s="60"/>
      <c r="K113" s="61"/>
      <c r="L113" s="60"/>
      <c r="M113" s="75"/>
      <c r="N113" s="60"/>
      <c r="O113" s="61"/>
      <c r="P113" s="74"/>
      <c r="S113" s="65"/>
      <c r="T113" s="66"/>
      <c r="U113" s="67"/>
      <c r="V113" s="67" t="str">
        <f>IF(U113="","",VLOOKUP(U113,LISTAS!$F$5:$G$204,2,0))</f>
        <v/>
      </c>
      <c r="W113" s="68" t="str">
        <f t="shared" ref="W113" si="15">IF(S113="","",IF(S113=1,400,IF(S113=2,340,IF(S113=3,300,IF(S113=4,280,IF(S113=5,270,IF(S113=6,260,IF(S113=7,250,IF(S113=8,240,IF(S113=9,200,IF(S113=10,200,IF(S113=11,200,IF(S113=12,200,IF(S113=13,200,IF(S113=14,200,IF(S113=15,200,IF(S113=16,200,IF(S113&gt;16,"",""))))))))))))))))))</f>
        <v/>
      </c>
      <c r="X113" s="68" t="str">
        <f t="shared" ref="X113" si="16">IF(S113="","",IF($V$5="NÃO","",IF(S113=1,400,IF(S113=2,340,IF(S113=3,300,IF(S113=4,280,IF(S113=5,270,IF(S113=6,260,IF(S113=7,250,IF(S113=8,240,IF(S113=9,200,IF(S113=10,200,IF(S113=11,200,IF(S113=12,200,IF(S113=13,200,IF(S113=14,200,IF(S113=15,200,IF(S113=16,200,IF(S113&gt;16,"","")))))))))))))))))))</f>
        <v/>
      </c>
    </row>
    <row r="114" spans="2:24" ht="18" customHeight="1">
      <c r="B114" s="70"/>
      <c r="C114" s="89" t="str">
        <f>IF(C113="","",VLOOKUP(C113,LISTAS!$F$5:$G$204,2,0))</f>
        <v/>
      </c>
      <c r="D114" s="164"/>
      <c r="E114" s="79"/>
      <c r="F114" s="58"/>
      <c r="G114" s="59"/>
      <c r="H114" s="60"/>
      <c r="I114" s="75"/>
      <c r="J114" s="60"/>
      <c r="K114" s="61"/>
      <c r="L114" s="60"/>
      <c r="M114" s="75"/>
      <c r="N114" s="60"/>
      <c r="O114" s="61"/>
      <c r="P114" s="74"/>
      <c r="S114" s="65"/>
      <c r="T114" s="66"/>
      <c r="U114" s="67"/>
      <c r="V114" s="67"/>
      <c r="W114" s="68"/>
      <c r="X114" s="68"/>
    </row>
    <row r="115" spans="2:24" ht="18" customHeight="1">
      <c r="B115" s="70">
        <v>12</v>
      </c>
      <c r="C115" s="88"/>
      <c r="D115" s="163">
        <v>0</v>
      </c>
      <c r="E115" s="79">
        <f>IF(D115&lt;&gt;"",D115,"")</f>
        <v>0</v>
      </c>
      <c r="F115" s="58" t="str">
        <f>IF(D115&lt;&gt;"",IF(C115="","",C115),"")</f>
        <v/>
      </c>
      <c r="G115" s="59" t="str">
        <f>VLOOKUP(G113,E113:F115,2,0)</f>
        <v/>
      </c>
      <c r="H115" s="60"/>
      <c r="I115" s="75"/>
      <c r="J115" s="60"/>
      <c r="K115" s="61"/>
      <c r="L115" s="60"/>
      <c r="M115" s="75"/>
      <c r="N115" s="60"/>
      <c r="O115" s="61"/>
      <c r="P115" s="74"/>
      <c r="S115" s="65"/>
      <c r="T115" s="66"/>
      <c r="U115" s="67"/>
      <c r="V115" s="67" t="str">
        <f>IF(U115="","",VLOOKUP(U115,LISTAS!$F$5:$G$204,2,0))</f>
        <v/>
      </c>
      <c r="W115" s="68" t="str">
        <f t="shared" ref="W115" si="17">IF(S115="","",IF(S115=1,400,IF(S115=2,340,IF(S115=3,300,IF(S115=4,280,IF(S115=5,270,IF(S115=6,260,IF(S115=7,250,IF(S115=8,240,IF(S115=9,200,IF(S115=10,200,IF(S115=11,200,IF(S115=12,200,IF(S115=13,200,IF(S115=14,200,IF(S115=15,200,IF(S115=16,200,IF(S115&gt;16,"",""))))))))))))))))))</f>
        <v/>
      </c>
      <c r="X115" s="68" t="str">
        <f t="shared" ref="X115" si="18">IF(S115="","",IF($V$5="NÃO","",IF(S115=1,400,IF(S115=2,340,IF(S115=3,300,IF(S115=4,280,IF(S115=5,270,IF(S115=6,260,IF(S115=7,250,IF(S115=8,240,IF(S115=9,200,IF(S115=10,200,IF(S115=11,200,IF(S115=12,200,IF(S115=13,200,IF(S115=14,200,IF(S115=15,200,IF(S115=16,200,IF(S115&gt;16,"","")))))))))))))))))))</f>
        <v/>
      </c>
    </row>
    <row r="116" spans="2:24" ht="18" customHeight="1">
      <c r="B116" s="70"/>
      <c r="C116" s="89"/>
      <c r="D116" s="164"/>
      <c r="E116" s="58"/>
      <c r="F116" s="58"/>
      <c r="G116" s="59"/>
      <c r="H116" s="60"/>
      <c r="I116" s="75"/>
      <c r="J116" s="60"/>
      <c r="K116" s="61"/>
      <c r="L116" s="60"/>
      <c r="M116" s="75"/>
      <c r="N116" s="60"/>
      <c r="O116" s="61"/>
      <c r="P116" s="74"/>
      <c r="S116" s="65"/>
      <c r="T116" s="66"/>
      <c r="U116" s="67"/>
      <c r="V116" s="67"/>
      <c r="W116" s="68"/>
      <c r="X116" s="68"/>
    </row>
    <row r="117" spans="2:24" ht="18" customHeight="1">
      <c r="B117" s="70"/>
      <c r="C117" s="61"/>
      <c r="D117" s="60"/>
      <c r="E117" s="58"/>
      <c r="F117" s="58"/>
      <c r="G117" s="59"/>
      <c r="H117" s="60"/>
      <c r="I117" s="75"/>
      <c r="J117" s="60"/>
      <c r="K117" s="88" t="str">
        <f>IF(H109&lt;&gt;"",IF(H111&lt;&gt;"",IF(H109=H111,"",IF(H109&gt;H111,G109,G111)),""),"")</f>
        <v>ANDRE, ENZO, PEDRO</v>
      </c>
      <c r="L117" s="163">
        <v>0</v>
      </c>
      <c r="M117" s="80">
        <f>IF(L117&lt;&gt;"",L117,"")</f>
        <v>0</v>
      </c>
      <c r="N117" s="58" t="str">
        <f>IF(L117&lt;&gt;"",IF(K117="","",K117),"")</f>
        <v>ANDRE, ENZO, PEDRO</v>
      </c>
      <c r="O117" s="59">
        <f>IF(M117&lt;&gt;"",IF(M119&lt;&gt;"",SMALL(M117:N119,1),""),"")</f>
        <v>0</v>
      </c>
      <c r="P117" s="74"/>
      <c r="S117" s="65"/>
      <c r="T117" s="66"/>
      <c r="U117" s="67"/>
      <c r="V117" s="67" t="str">
        <f>IF(U117="","",VLOOKUP(U117,LISTAS!$F$5:$G$204,2,0))</f>
        <v/>
      </c>
      <c r="W117" s="68" t="str">
        <f t="shared" ref="W117" si="19">IF(S117="","",IF(S117=1,400,IF(S117=2,340,IF(S117=3,300,IF(S117=4,280,IF(S117=5,270,IF(S117=6,260,IF(S117=7,250,IF(S117=8,240,IF(S117=9,200,IF(S117=10,200,IF(S117=11,200,IF(S117=12,200,IF(S117=13,200,IF(S117=14,200,IF(S117=15,200,IF(S117=16,200,IF(S117&gt;16,"",""))))))))))))))))))</f>
        <v/>
      </c>
      <c r="X117" s="68" t="str">
        <f t="shared" ref="X117" si="20">IF(S117="","",IF($V$5="NÃO","",IF(S117=1,400,IF(S117=2,340,IF(S117=3,300,IF(S117=4,280,IF(S117=5,270,IF(S117=6,260,IF(S117=7,250,IF(S117=8,240,IF(S117=9,200,IF(S117=10,200,IF(S117=11,200,IF(S117=12,200,IF(S117=13,200,IF(S117=14,200,IF(S117=15,200,IF(S117=16,200,IF(S117&gt;16,"","")))))))))))))))))))</f>
        <v/>
      </c>
    </row>
    <row r="118" spans="2:24" ht="18" customHeight="1">
      <c r="B118" s="70"/>
      <c r="C118" s="61"/>
      <c r="D118" s="60"/>
      <c r="E118" s="58"/>
      <c r="F118" s="58"/>
      <c r="G118" s="59"/>
      <c r="H118" s="60"/>
      <c r="I118" s="75"/>
      <c r="J118" s="60"/>
      <c r="K118" s="89" t="str">
        <f>IF(K117="","",VLOOKUP(K117,LISTAS!$F$5:$G$204,2,0))</f>
        <v>AMERICAN ACADEMY - SCS</v>
      </c>
      <c r="L118" s="164"/>
      <c r="M118" s="79"/>
      <c r="N118" s="72"/>
      <c r="O118" s="59"/>
      <c r="P118" s="74"/>
      <c r="S118" s="65"/>
      <c r="T118" s="66"/>
      <c r="U118" s="67"/>
      <c r="V118" s="67"/>
      <c r="W118" s="68"/>
      <c r="X118" s="68"/>
    </row>
    <row r="119" spans="2:24" ht="18" customHeight="1">
      <c r="B119" s="70"/>
      <c r="C119" s="61"/>
      <c r="D119" s="60"/>
      <c r="E119" s="58"/>
      <c r="F119" s="58"/>
      <c r="G119" s="59"/>
      <c r="H119" s="60"/>
      <c r="I119" s="75"/>
      <c r="J119" s="76"/>
      <c r="K119" s="88" t="str">
        <f>IF(H125&lt;&gt;"",IF(H127&lt;&gt;"",IF(H125=H127,"",IF(H125&gt;H127,G125,G127)),""),"")</f>
        <v>VINICIUS, RAFAEL, DAVI</v>
      </c>
      <c r="L119" s="163">
        <v>1</v>
      </c>
      <c r="M119" s="81">
        <f>IF(L119&lt;&gt;"",L119,"")</f>
        <v>1</v>
      </c>
      <c r="N119" s="58" t="str">
        <f>IF(L119&lt;&gt;"",IF(K119="","",K119),"")</f>
        <v>VINICIUS, RAFAEL, DAVI</v>
      </c>
      <c r="O119" s="59" t="str">
        <f>VLOOKUP(O117,M117:N119,2,0)</f>
        <v>ANDRE, ENZO, PEDRO</v>
      </c>
      <c r="P119" s="74"/>
      <c r="S119" s="65"/>
      <c r="T119" s="66"/>
      <c r="U119" s="67"/>
      <c r="V119" s="67" t="str">
        <f>IF(U119="","",VLOOKUP(U119,LISTAS!$F$5:$G$204,2,0))</f>
        <v/>
      </c>
      <c r="W119" s="68" t="str">
        <f t="shared" ref="W119" si="21">IF(S119="","",IF(S119=1,400,IF(S119=2,340,IF(S119=3,300,IF(S119=4,280,IF(S119=5,270,IF(S119=6,260,IF(S119=7,250,IF(S119=8,240,IF(S119=9,200,IF(S119=10,200,IF(S119=11,200,IF(S119=12,200,IF(S119=13,200,IF(S119=14,200,IF(S119=15,200,IF(S119=16,200,IF(S119&gt;16,"",""))))))))))))))))))</f>
        <v/>
      </c>
      <c r="X119" s="68" t="str">
        <f t="shared" ref="X119" si="22">IF(S119="","",IF($V$5="NÃO","",IF(S119=1,400,IF(S119=2,340,IF(S119=3,300,IF(S119=4,280,IF(S119=5,270,IF(S119=6,260,IF(S119=7,250,IF(S119=8,240,IF(S119=9,200,IF(S119=10,200,IF(S119=11,200,IF(S119=12,200,IF(S119=13,200,IF(S119=14,200,IF(S119=15,200,IF(S119=16,200,IF(S119&gt;16,"","")))))))))))))))))))</f>
        <v/>
      </c>
    </row>
    <row r="120" spans="2:24" ht="18" customHeight="1">
      <c r="B120" s="70"/>
      <c r="C120" s="61"/>
      <c r="D120" s="60"/>
      <c r="E120" s="58"/>
      <c r="F120" s="58"/>
      <c r="G120" s="59"/>
      <c r="H120" s="60"/>
      <c r="I120" s="75"/>
      <c r="J120" s="60"/>
      <c r="K120" s="89" t="str">
        <f>IF(K119="","",VLOOKUP(K119,LISTAS!$F$5:$G$204,2,0))</f>
        <v>ARBOS SBC</v>
      </c>
      <c r="L120" s="164"/>
      <c r="M120" s="58"/>
      <c r="N120" s="58"/>
      <c r="O120" s="59"/>
      <c r="P120" s="74"/>
      <c r="S120" s="65"/>
      <c r="T120" s="66"/>
      <c r="U120" s="67"/>
      <c r="V120" s="67"/>
      <c r="W120" s="68"/>
      <c r="X120" s="68"/>
    </row>
    <row r="121" spans="2:24" ht="18" customHeight="1">
      <c r="B121" s="70">
        <v>8</v>
      </c>
      <c r="C121" s="88" t="s">
        <v>77</v>
      </c>
      <c r="D121" s="163">
        <v>1</v>
      </c>
      <c r="E121" s="58" t="s">
        <v>10</v>
      </c>
      <c r="F121" s="58" t="str">
        <f>IF(D121&lt;&gt;"",IF(C121="","",C121),"")</f>
        <v>VINICIUS, RAFAEL, DAVI</v>
      </c>
      <c r="G121" s="59">
        <f>IF(E121&lt;&gt;"",IF(E123&lt;&gt;"",SMALL(E121:F123,1),""),"")</f>
        <v>0</v>
      </c>
      <c r="H121" s="60"/>
      <c r="I121" s="75"/>
      <c r="J121" s="60"/>
      <c r="K121" s="61"/>
      <c r="L121" s="60"/>
      <c r="M121" s="58"/>
      <c r="N121" s="58"/>
      <c r="O121" s="59"/>
      <c r="P121" s="74"/>
      <c r="S121" s="65"/>
      <c r="T121" s="66"/>
      <c r="U121" s="67"/>
      <c r="V121" s="67" t="str">
        <f>IF(U121="","",VLOOKUP(U121,LISTAS!$F$5:$G$204,2,0))</f>
        <v/>
      </c>
      <c r="W121" s="68" t="str">
        <f t="shared" ref="W121" si="23">IF(S121="","",IF(S121=1,400,IF(S121=2,340,IF(S121=3,300,IF(S121=4,280,IF(S121=5,270,IF(S121=6,260,IF(S121=7,250,IF(S121=8,240,IF(S121=9,200,IF(S121=10,200,IF(S121=11,200,IF(S121=12,200,IF(S121=13,200,IF(S121=14,200,IF(S121=15,200,IF(S121=16,200,IF(S121&gt;16,"",""))))))))))))))))))</f>
        <v/>
      </c>
      <c r="X121" s="68" t="str">
        <f t="shared" ref="X121" si="24">IF(S121="","",IF($V$5="NÃO","",IF(S121=1,400,IF(S121=2,340,IF(S121=3,300,IF(S121=4,280,IF(S121=5,270,IF(S121=6,260,IF(S121=7,250,IF(S121=8,240,IF(S121=9,200,IF(S121=10,200,IF(S121=11,200,IF(S121=12,200,IF(S121=13,200,IF(S121=14,200,IF(S121=15,200,IF(S121=16,200,IF(S121&gt;16,"","")))))))))))))))))))</f>
        <v/>
      </c>
    </row>
    <row r="122" spans="2:24" ht="18" customHeight="1">
      <c r="B122" s="70"/>
      <c r="C122" s="89" t="str">
        <f>IF(C121="","",VLOOKUP(C121,LISTAS!$F$5:$G$204,2,0))</f>
        <v>ARBOS SBC</v>
      </c>
      <c r="D122" s="164"/>
      <c r="E122" s="58"/>
      <c r="F122" s="58"/>
      <c r="G122" s="59"/>
      <c r="H122" s="60"/>
      <c r="I122" s="75"/>
      <c r="J122" s="60"/>
      <c r="K122" s="61"/>
      <c r="L122" s="60"/>
      <c r="M122" s="58"/>
      <c r="N122" s="58"/>
      <c r="O122" s="59"/>
      <c r="P122" s="74"/>
      <c r="S122" s="65"/>
      <c r="T122" s="66"/>
      <c r="U122" s="67"/>
      <c r="V122" s="67"/>
      <c r="W122" s="68"/>
      <c r="X122" s="68"/>
    </row>
    <row r="123" spans="2:24" ht="18" customHeight="1">
      <c r="B123" s="70">
        <v>10</v>
      </c>
      <c r="C123" s="88"/>
      <c r="D123" s="163">
        <v>0</v>
      </c>
      <c r="E123" s="71">
        <f>IF(D123&lt;&gt;"",D123,"")</f>
        <v>0</v>
      </c>
      <c r="F123" s="72" t="str">
        <f>IF(D123&lt;&gt;"",IF(C123="","",C123),"")</f>
        <v/>
      </c>
      <c r="G123" s="59" t="str">
        <f>VLOOKUP(G121,E121:F123,2,0)</f>
        <v/>
      </c>
      <c r="H123" s="60"/>
      <c r="I123" s="75"/>
      <c r="J123" s="60"/>
      <c r="K123" s="61"/>
      <c r="L123" s="60"/>
      <c r="M123" s="60"/>
      <c r="N123" s="60"/>
      <c r="O123" s="61"/>
      <c r="P123" s="74"/>
      <c r="S123" s="65"/>
      <c r="T123" s="66"/>
      <c r="U123" s="67"/>
      <c r="V123" s="67" t="str">
        <f>IF(U123="","",VLOOKUP(U123,LISTAS!$F$5:$G$204,2,0))</f>
        <v/>
      </c>
      <c r="W123" s="68" t="str">
        <f t="shared" ref="W123" si="25">IF(S123="","",IF(S123=1,400,IF(S123=2,340,IF(S123=3,300,IF(S123=4,280,IF(S123=5,270,IF(S123=6,260,IF(S123=7,250,IF(S123=8,240,IF(S123=9,200,IF(S123=10,200,IF(S123=11,200,IF(S123=12,200,IF(S123=13,200,IF(S123=14,200,IF(S123=15,200,IF(S123=16,200,IF(S123&gt;16,"",""))))))))))))))))))</f>
        <v/>
      </c>
      <c r="X123" s="68" t="str">
        <f t="shared" ref="X123" si="26">IF(S123="","",IF($V$5="NÃO","",IF(S123=1,400,IF(S123=2,340,IF(S123=3,300,IF(S123=4,280,IF(S123=5,270,IF(S123=6,260,IF(S123=7,250,IF(S123=8,240,IF(S123=9,200,IF(S123=10,200,IF(S123=11,200,IF(S123=12,200,IF(S123=13,200,IF(S123=14,200,IF(S123=15,200,IF(S123=16,200,IF(S123&gt;16,"","")))))))))))))))))))</f>
        <v/>
      </c>
    </row>
    <row r="124" spans="2:24" ht="18" customHeight="1">
      <c r="B124" s="70"/>
      <c r="C124" s="89" t="str">
        <f>IF(C123="","",VLOOKUP(C123,LISTAS!$F$5:$G$204,2,0))</f>
        <v/>
      </c>
      <c r="D124" s="164"/>
      <c r="E124" s="58"/>
      <c r="F124" s="72"/>
      <c r="G124" s="59"/>
      <c r="H124" s="60"/>
      <c r="I124" s="75"/>
      <c r="J124" s="60"/>
      <c r="K124" s="61"/>
      <c r="L124" s="60"/>
      <c r="M124" s="60"/>
      <c r="N124" s="60"/>
      <c r="O124" s="61"/>
      <c r="P124" s="74"/>
      <c r="S124" s="65"/>
      <c r="T124" s="66"/>
      <c r="U124" s="67"/>
      <c r="V124" s="67"/>
      <c r="W124" s="68"/>
      <c r="X124" s="68"/>
    </row>
    <row r="125" spans="2:24" ht="18" customHeight="1">
      <c r="B125" s="70"/>
      <c r="C125" s="61"/>
      <c r="D125" s="60"/>
      <c r="E125" s="60"/>
      <c r="F125" s="73"/>
      <c r="G125" s="88" t="str">
        <f>IF(D121&lt;&gt;"",IF(D123&lt;&gt;"",IF(D121=D123,"",IF(D121&gt;D123,C121,C123)),""),"")</f>
        <v>VINICIUS, RAFAEL, DAVI</v>
      </c>
      <c r="H125" s="163">
        <v>1</v>
      </c>
      <c r="I125" s="78">
        <f>IF(H125&lt;&gt;"",H125,"")</f>
        <v>1</v>
      </c>
      <c r="J125" s="58" t="str">
        <f>IF(H125&lt;&gt;"",IF(G125="","",G125),"")</f>
        <v>VINICIUS, RAFAEL, DAVI</v>
      </c>
      <c r="K125" s="59">
        <f>IF(I125&lt;&gt;"",IF(I127&lt;&gt;"",SMALL(I125:J127,1),""),"")</f>
        <v>0</v>
      </c>
      <c r="L125" s="60"/>
      <c r="M125" s="60"/>
      <c r="N125" s="60"/>
      <c r="O125" s="61"/>
      <c r="P125" s="74"/>
      <c r="S125" s="65"/>
      <c r="T125" s="66"/>
      <c r="U125" s="67"/>
      <c r="V125" s="67" t="str">
        <f>IF(U125="","",VLOOKUP(U125,LISTAS!$F$5:$G$204,2,0))</f>
        <v/>
      </c>
      <c r="W125" s="68" t="str">
        <f t="shared" ref="W125" si="27">IF(S125="","",IF(S125=1,400,IF(S125=2,340,IF(S125=3,300,IF(S125=4,280,IF(S125=5,270,IF(S125=6,260,IF(S125=7,250,IF(S125=8,240,IF(S125=9,200,IF(S125=10,200,IF(S125=11,200,IF(S125=12,200,IF(S125=13,200,IF(S125=14,200,IF(S125=15,200,IF(S125=16,200,IF(S125&gt;16,"",""))))))))))))))))))</f>
        <v/>
      </c>
      <c r="X125" s="68" t="str">
        <f t="shared" ref="X125" si="28">IF(S125="","",IF($V$5="NÃO","",IF(S125=1,400,IF(S125=2,340,IF(S125=3,300,IF(S125=4,280,IF(S125=5,270,IF(S125=6,260,IF(S125=7,250,IF(S125=8,240,IF(S125=9,200,IF(S125=10,200,IF(S125=11,200,IF(S125=12,200,IF(S125=13,200,IF(S125=14,200,IF(S125=15,200,IF(S125=16,200,IF(S125&gt;16,"","")))))))))))))))))))</f>
        <v/>
      </c>
    </row>
    <row r="126" spans="2:24" ht="18" customHeight="1">
      <c r="B126" s="70"/>
      <c r="C126" s="61"/>
      <c r="D126" s="60"/>
      <c r="E126" s="60"/>
      <c r="F126" s="73"/>
      <c r="G126" s="89" t="str">
        <f>IF(G125="","",VLOOKUP(G125,LISTAS!$F$5:$G$204,2,0))</f>
        <v>ARBOS SBC</v>
      </c>
      <c r="H126" s="164"/>
      <c r="I126" s="79"/>
      <c r="J126" s="58"/>
      <c r="K126" s="59"/>
      <c r="L126" s="60"/>
      <c r="M126" s="60"/>
      <c r="N126" s="60"/>
      <c r="O126" s="61"/>
      <c r="P126" s="74"/>
      <c r="S126" s="65"/>
      <c r="T126" s="66"/>
      <c r="U126" s="67"/>
      <c r="V126" s="67"/>
      <c r="W126" s="68"/>
      <c r="X126" s="68"/>
    </row>
    <row r="127" spans="2:24" ht="17.25" customHeight="1">
      <c r="B127" s="70"/>
      <c r="C127" s="61"/>
      <c r="D127" s="60"/>
      <c r="E127" s="75"/>
      <c r="F127" s="76"/>
      <c r="G127" s="88" t="str">
        <f>IF(D129&lt;&gt;"",IF(D131&lt;&gt;"",IF(D129=D131,"",IF(D129&gt;D131,C129,C131)),""),"")</f>
        <v/>
      </c>
      <c r="H127" s="163">
        <v>0</v>
      </c>
      <c r="I127" s="79">
        <f>IF(H127&lt;&gt;"",H127,"")</f>
        <v>0</v>
      </c>
      <c r="J127" s="58" t="str">
        <f>IF(H127&lt;&gt;"",IF(G127="","",G127),"")</f>
        <v/>
      </c>
      <c r="K127" s="59" t="str">
        <f>VLOOKUP(K125,I125:J127,2,0)</f>
        <v/>
      </c>
      <c r="L127" s="60"/>
      <c r="M127" s="60"/>
      <c r="N127" s="60"/>
      <c r="O127" s="61"/>
      <c r="P127" s="74"/>
      <c r="S127" s="65"/>
      <c r="T127" s="66"/>
      <c r="U127" s="67"/>
      <c r="V127" s="67" t="str">
        <f>IF(U127="","",VLOOKUP(U127,LISTAS!$F$5:$G$204,2,0))</f>
        <v/>
      </c>
      <c r="W127" s="68" t="str">
        <f t="shared" ref="W127" si="29">IF(S127="","",IF(S127=1,400,IF(S127=2,340,IF(S127=3,300,IF(S127=4,280,IF(S127=5,270,IF(S127=6,260,IF(S127=7,250,IF(S127=8,240,IF(S127=9,200,IF(S127=10,200,IF(S127=11,200,IF(S127=12,200,IF(S127=13,200,IF(S127=14,200,IF(S127=15,200,IF(S127=16,200,IF(S127&gt;16,"",""))))))))))))))))))</f>
        <v/>
      </c>
      <c r="X127" s="68" t="str">
        <f t="shared" ref="X127" si="30">IF(S127="","",IF($V$5="NÃO","",IF(S127=1,400,IF(S127=2,340,IF(S127=3,300,IF(S127=4,280,IF(S127=5,270,IF(S127=6,260,IF(S127=7,250,IF(S127=8,240,IF(S127=9,200,IF(S127=10,200,IF(S127=11,200,IF(S127=12,200,IF(S127=13,200,IF(S127=14,200,IF(S127=15,200,IF(S127=16,200,IF(S127&gt;16,"","")))))))))))))))))))</f>
        <v/>
      </c>
    </row>
    <row r="128" spans="2:24" ht="17.25" customHeight="1">
      <c r="B128" s="70"/>
      <c r="C128" s="61"/>
      <c r="D128" s="60"/>
      <c r="E128" s="75"/>
      <c r="F128" s="60"/>
      <c r="G128" s="89" t="str">
        <f>IF(G127="","",VLOOKUP(G127,LISTAS!$F$5:$G$204,2,0))</f>
        <v/>
      </c>
      <c r="H128" s="164"/>
      <c r="I128" s="58"/>
      <c r="J128" s="58"/>
      <c r="K128" s="59"/>
      <c r="L128" s="60"/>
      <c r="M128" s="60"/>
      <c r="N128" s="60"/>
      <c r="O128" s="61"/>
      <c r="P128" s="74"/>
      <c r="S128" s="65"/>
      <c r="T128" s="66"/>
      <c r="U128" s="67"/>
      <c r="V128" s="67"/>
      <c r="W128" s="68"/>
      <c r="X128" s="68"/>
    </row>
    <row r="129" spans="2:24" ht="18" customHeight="1">
      <c r="B129" s="70">
        <v>2</v>
      </c>
      <c r="C129" s="88"/>
      <c r="D129" s="163">
        <v>0</v>
      </c>
      <c r="E129" s="78">
        <f>IF(D129&lt;&gt;"",D129,"")</f>
        <v>0</v>
      </c>
      <c r="F129" s="58" t="str">
        <f>IF(D129&lt;&gt;"",IF(C129="","",C129),"")</f>
        <v/>
      </c>
      <c r="G129" s="59">
        <f>IF(E129&lt;&gt;"",IF(E131&lt;&gt;"",SMALL(E129:F131,1),""),"")</f>
        <v>0</v>
      </c>
      <c r="H129" s="58"/>
      <c r="I129" s="58"/>
      <c r="J129" s="58"/>
      <c r="K129" s="59"/>
      <c r="L129" s="60"/>
      <c r="M129" s="60"/>
      <c r="N129" s="60"/>
      <c r="O129" s="61"/>
      <c r="P129" s="74"/>
      <c r="S129" s="65"/>
      <c r="T129" s="66"/>
      <c r="U129" s="67"/>
      <c r="V129" s="67" t="str">
        <f>IF(U129="","",VLOOKUP(U129,LISTAS!$F$5:$G$204,2,0))</f>
        <v/>
      </c>
      <c r="W129" s="68" t="str">
        <f t="shared" ref="W129" si="31">IF(S129="","",IF(S129=1,400,IF(S129=2,340,IF(S129=3,300,IF(S129=4,280,IF(S129=5,270,IF(S129=6,260,IF(S129=7,250,IF(S129=8,240,IF(S129=9,200,IF(S129=10,200,IF(S129=11,200,IF(S129=12,200,IF(S129=13,200,IF(S129=14,200,IF(S129=15,200,IF(S129=16,200,IF(S129&gt;16,"",""))))))))))))))))))</f>
        <v/>
      </c>
      <c r="X129" s="68" t="str">
        <f t="shared" ref="X129" si="32">IF(S129="","",IF($V$5="NÃO","",IF(S129=1,400,IF(S129=2,340,IF(S129=3,300,IF(S129=4,280,IF(S129=5,270,IF(S129=6,260,IF(S129=7,250,IF(S129=8,240,IF(S129=9,200,IF(S129=10,200,IF(S129=11,200,IF(S129=12,200,IF(S129=13,200,IF(S129=14,200,IF(S129=15,200,IF(S129=16,200,IF(S129&gt;16,"","")))))))))))))))))))</f>
        <v/>
      </c>
    </row>
    <row r="130" spans="2:24" ht="18" customHeight="1">
      <c r="B130" s="70"/>
      <c r="C130" s="89" t="str">
        <f>IF(C129="","",VLOOKUP(C129,LISTAS!$F$5:$G$204,2,0))</f>
        <v/>
      </c>
      <c r="D130" s="164"/>
      <c r="E130" s="79"/>
      <c r="F130" s="58"/>
      <c r="G130" s="59"/>
      <c r="H130" s="58"/>
      <c r="I130" s="58"/>
      <c r="J130" s="58"/>
      <c r="K130" s="59"/>
      <c r="L130" s="60"/>
      <c r="M130" s="60"/>
      <c r="N130" s="60"/>
      <c r="O130" s="61"/>
      <c r="P130" s="74"/>
      <c r="S130" s="65"/>
      <c r="T130" s="66"/>
      <c r="U130" s="67"/>
      <c r="V130" s="67"/>
      <c r="W130" s="68"/>
      <c r="X130" s="68"/>
    </row>
    <row r="131" spans="2:24" ht="18" customHeight="1">
      <c r="B131" s="70">
        <v>15</v>
      </c>
      <c r="C131" s="88"/>
      <c r="D131" s="163">
        <v>0</v>
      </c>
      <c r="E131" s="79">
        <f>IF(D131&lt;&gt;"",D131,"")</f>
        <v>0</v>
      </c>
      <c r="F131" s="58" t="str">
        <f>IF(D131&lt;&gt;"",IF(C131="","",C131),"")</f>
        <v/>
      </c>
      <c r="G131" s="59" t="str">
        <f>VLOOKUP(G129,E129:F131,2,0)</f>
        <v/>
      </c>
      <c r="H131" s="58"/>
      <c r="I131" s="58"/>
      <c r="J131" s="58"/>
      <c r="K131" s="59"/>
      <c r="L131" s="60"/>
      <c r="M131" s="60"/>
      <c r="N131" s="60"/>
      <c r="O131" s="61"/>
      <c r="P131" s="74"/>
      <c r="S131" s="65"/>
      <c r="T131" s="66"/>
      <c r="U131" s="67"/>
      <c r="V131" s="67" t="str">
        <f>IF(U131="","",VLOOKUP(U131,LISTAS!$F$5:$G$204,2,0))</f>
        <v/>
      </c>
      <c r="W131" s="68" t="str">
        <f t="shared" ref="W131" si="33">IF(S131="","",IF(S131=1,400,IF(S131=2,340,IF(S131=3,300,IF(S131=4,280,IF(S131=5,270,IF(S131=6,260,IF(S131=7,250,IF(S131=8,240,IF(S131=9,200,IF(S131=10,200,IF(S131=11,200,IF(S131=12,200,IF(S131=13,200,IF(S131=14,200,IF(S131=15,200,IF(S131=16,200,IF(S131&gt;16,"",""))))))))))))))))))</f>
        <v/>
      </c>
      <c r="X131" s="68" t="str">
        <f t="shared" ref="X131" si="34">IF(S131="","",IF($V$5="NÃO","",IF(S131=1,400,IF(S131=2,340,IF(S131=3,300,IF(S131=4,280,IF(S131=5,270,IF(S131=6,260,IF(S131=7,250,IF(S131=8,240,IF(S131=9,200,IF(S131=10,200,IF(S131=11,200,IF(S131=12,200,IF(S131=13,200,IF(S131=14,200,IF(S131=15,200,IF(S131=16,200,IF(S131&gt;16,"","")))))))))))))))))))</f>
        <v/>
      </c>
    </row>
    <row r="132" spans="2:24" ht="18" customHeight="1">
      <c r="B132" s="70"/>
      <c r="C132" s="89" t="str">
        <f>IF(C131="","",VLOOKUP(C131,LISTAS!$F$5:$G$204,2,0))</f>
        <v/>
      </c>
      <c r="D132" s="164"/>
      <c r="E132" s="58"/>
      <c r="F132" s="58"/>
      <c r="G132" s="59"/>
      <c r="H132" s="58"/>
      <c r="I132" s="58"/>
      <c r="J132" s="58"/>
      <c r="K132" s="59"/>
      <c r="L132" s="60"/>
      <c r="M132" s="60"/>
      <c r="N132" s="60"/>
      <c r="O132" s="61"/>
      <c r="P132" s="74"/>
      <c r="S132" s="65"/>
      <c r="T132" s="66"/>
      <c r="U132" s="67"/>
      <c r="V132" s="67"/>
      <c r="W132" s="68"/>
      <c r="X132" s="68"/>
    </row>
    <row r="133" spans="2:24" ht="18" customHeight="1">
      <c r="B133" s="82"/>
      <c r="C133" s="83"/>
      <c r="D133" s="84"/>
      <c r="E133" s="84"/>
      <c r="F133" s="84"/>
      <c r="G133" s="83"/>
      <c r="H133" s="84"/>
      <c r="I133" s="84"/>
      <c r="J133" s="84"/>
      <c r="K133" s="83"/>
      <c r="L133" s="84"/>
      <c r="M133" s="84"/>
      <c r="N133" s="84"/>
      <c r="O133" s="83"/>
      <c r="P133" s="85"/>
      <c r="S133" s="65"/>
      <c r="T133" s="66"/>
      <c r="U133" s="67"/>
      <c r="V133" s="67" t="str">
        <f>IF(U133="","",VLOOKUP(U133,LISTAS!$F$5:$G$204,2,0))</f>
        <v/>
      </c>
      <c r="W133" s="68" t="str">
        <f t="shared" ref="W133" si="35">IF(S133="","",IF(S133=1,400,IF(S133=2,340,IF(S133=3,300,IF(S133=4,280,IF(S133=5,270,IF(S133=6,260,IF(S133=7,250,IF(S133=8,240,IF(S133=9,200,IF(S133=10,200,IF(S133=11,200,IF(S133=12,200,IF(S133=13,200,IF(S133=14,200,IF(S133=15,200,IF(S133=16,200,IF(S133&gt;16,"",""))))))))))))))))))</f>
        <v/>
      </c>
      <c r="X133" s="68" t="str">
        <f t="shared" ref="X133" si="36">IF(S133="","",IF($V$5="NÃO","",IF(S133=1,400,IF(S133=2,340,IF(S133=3,300,IF(S133=4,280,IF(S133=5,270,IF(S133=6,260,IF(S133=7,250,IF(S133=8,240,IF(S133=9,200,IF(S133=10,200,IF(S133=11,200,IF(S133=12,200,IF(S133=13,200,IF(S133=14,200,IF(S133=15,200,IF(S133=16,200,IF(S133&gt;16,"","")))))))))))))))))))</f>
        <v/>
      </c>
    </row>
    <row r="134" spans="2:24" ht="18" customHeight="1">
      <c r="B134" s="90"/>
      <c r="D134" s="19"/>
      <c r="E134" s="19"/>
      <c r="F134" s="19"/>
      <c r="G134" s="41"/>
      <c r="H134" s="19"/>
      <c r="I134" s="19"/>
      <c r="J134" s="19"/>
      <c r="K134" s="41"/>
      <c r="L134" s="19"/>
      <c r="M134" s="19"/>
      <c r="N134" s="19"/>
      <c r="O134" s="41"/>
      <c r="P134" s="19"/>
    </row>
    <row r="135" spans="2:24" ht="18" customHeight="1">
      <c r="B135" s="90"/>
      <c r="D135" s="19"/>
      <c r="E135" s="19"/>
      <c r="F135" s="19"/>
      <c r="G135" s="41"/>
      <c r="H135" s="19"/>
      <c r="I135" s="19"/>
      <c r="J135" s="19"/>
      <c r="K135" s="41"/>
      <c r="L135" s="19"/>
      <c r="M135" s="19"/>
      <c r="N135" s="19"/>
      <c r="O135" s="41"/>
      <c r="P135" s="19"/>
    </row>
    <row r="136" spans="2:24" ht="18" customHeight="1">
      <c r="B136" s="90"/>
      <c r="D136" s="19"/>
      <c r="E136" s="19"/>
      <c r="F136" s="19"/>
      <c r="G136" s="41"/>
      <c r="H136" s="19"/>
      <c r="I136" s="19"/>
      <c r="J136" s="19"/>
      <c r="K136" s="41"/>
      <c r="L136" s="19"/>
      <c r="M136" s="19"/>
      <c r="N136" s="19"/>
      <c r="O136" s="41"/>
      <c r="P136" s="19"/>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S2:X3"/>
    <mergeCell ref="P36:P37"/>
    <mergeCell ref="P38:P39"/>
    <mergeCell ref="P101:P102"/>
    <mergeCell ref="P103:P104"/>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LISTAS!$D$5:$D$6</xm:f>
          </x14:formula1>
          <xm:sqref>V5</xm:sqref>
        </x14:dataValidation>
        <x14:dataValidation type="list" allowBlank="1" showInputMessage="1" showErrorMessage="1" xr:uid="{00000000-0002-0000-07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B1:Z155"/>
  <sheetViews>
    <sheetView showGridLines="0" topLeftCell="K1" zoomScale="85" zoomScaleNormal="85" workbookViewId="0">
      <selection activeCell="X9" sqref="X9"/>
    </sheetView>
  </sheetViews>
  <sheetFormatPr defaultColWidth="25.28515625" defaultRowHeight="16.5"/>
  <cols>
    <col min="1" max="1" width="1.42578125" style="17" customWidth="1"/>
    <col min="2" max="2" width="3.140625" style="40" customWidth="1"/>
    <col min="3" max="3" width="38.7109375" style="41" customWidth="1"/>
    <col min="4" max="4" width="7.7109375" style="17" customWidth="1"/>
    <col min="5" max="6" width="3.7109375" style="17" customWidth="1"/>
    <col min="7" max="7" width="38.7109375" style="42" customWidth="1"/>
    <col min="8" max="8" width="7.7109375" style="17" customWidth="1"/>
    <col min="9" max="10" width="3.7109375" style="17" customWidth="1"/>
    <col min="11" max="11" width="38.7109375" style="42" customWidth="1"/>
    <col min="12" max="12" width="7.7109375" style="17" customWidth="1"/>
    <col min="13" max="14" width="3.7109375" style="17" customWidth="1"/>
    <col min="15" max="15" width="38.7109375" style="42" customWidth="1"/>
    <col min="16" max="16" width="7.7109375" style="17" customWidth="1"/>
    <col min="17" max="17" width="2.28515625" style="43" customWidth="1"/>
    <col min="18" max="18" width="1.42578125" style="43" customWidth="1"/>
    <col min="19" max="19" width="9.7109375" style="17" customWidth="1"/>
    <col min="20" max="20" width="15.5703125" style="17" customWidth="1"/>
    <col min="21" max="21" width="39" style="42" customWidth="1"/>
    <col min="22" max="22" width="25.28515625" style="42"/>
    <col min="23" max="16384" width="25.28515625" style="17"/>
  </cols>
  <sheetData>
    <row r="1" spans="2:26" ht="7.5" customHeight="1"/>
    <row r="2" spans="2:26" s="39" customFormat="1" ht="60.75" customHeight="1">
      <c r="B2" s="150"/>
      <c r="C2" s="150"/>
      <c r="D2" s="150"/>
      <c r="E2" s="150"/>
      <c r="F2" s="150"/>
      <c r="G2" s="150"/>
      <c r="H2" s="150"/>
      <c r="I2" s="150"/>
      <c r="J2" s="150"/>
      <c r="K2" s="150"/>
      <c r="L2" s="150"/>
      <c r="M2" s="150"/>
      <c r="N2" s="150"/>
      <c r="O2" s="150"/>
      <c r="P2" s="150"/>
      <c r="Q2" s="44"/>
      <c r="R2" s="44"/>
      <c r="S2" s="150"/>
      <c r="T2" s="150"/>
      <c r="U2" s="150"/>
      <c r="V2" s="150"/>
      <c r="W2" s="150"/>
      <c r="X2" s="150"/>
    </row>
    <row r="3" spans="2:26" s="39" customFormat="1" ht="60.75" customHeight="1">
      <c r="B3" s="150"/>
      <c r="C3" s="150"/>
      <c r="D3" s="150"/>
      <c r="E3" s="150"/>
      <c r="F3" s="150"/>
      <c r="G3" s="150"/>
      <c r="H3" s="150"/>
      <c r="I3" s="150"/>
      <c r="J3" s="150"/>
      <c r="K3" s="150"/>
      <c r="L3" s="150"/>
      <c r="M3" s="150"/>
      <c r="N3" s="150"/>
      <c r="O3" s="150"/>
      <c r="P3" s="150"/>
      <c r="Q3" s="44"/>
      <c r="R3" s="44"/>
      <c r="S3" s="150"/>
      <c r="T3" s="150"/>
      <c r="U3" s="150"/>
      <c r="V3" s="150"/>
      <c r="W3" s="150"/>
      <c r="X3" s="150"/>
      <c r="Y3" s="17"/>
      <c r="Z3" s="17"/>
    </row>
    <row r="4" spans="2:26" s="39" customFormat="1" ht="13.5" customHeight="1">
      <c r="B4" s="150"/>
      <c r="C4" s="150"/>
      <c r="D4" s="150"/>
      <c r="E4" s="150"/>
      <c r="F4" s="150"/>
      <c r="G4" s="150"/>
      <c r="H4" s="150"/>
      <c r="I4" s="150"/>
      <c r="J4" s="150"/>
      <c r="K4" s="150"/>
      <c r="L4" s="150"/>
      <c r="M4" s="150"/>
      <c r="N4" s="150"/>
      <c r="O4" s="150"/>
      <c r="P4" s="150"/>
      <c r="Q4" s="44"/>
      <c r="R4" s="44"/>
      <c r="S4" s="45"/>
      <c r="T4" s="45"/>
      <c r="U4" s="46"/>
      <c r="V4" s="46"/>
      <c r="W4" s="45"/>
      <c r="X4" s="45"/>
    </row>
    <row r="5" spans="2:26" s="39" customFormat="1" ht="30" customHeight="1">
      <c r="B5" s="170" t="s">
        <v>78</v>
      </c>
      <c r="C5" s="171"/>
      <c r="D5" s="172"/>
      <c r="E5" s="47"/>
      <c r="G5" s="46"/>
      <c r="H5" s="45"/>
      <c r="K5" s="48"/>
      <c r="O5" s="48"/>
      <c r="Q5" s="44"/>
      <c r="R5" s="44"/>
      <c r="S5" s="173" t="s">
        <v>78</v>
      </c>
      <c r="T5" s="173"/>
      <c r="U5" s="49" t="s">
        <v>1</v>
      </c>
      <c r="V5" s="50" t="s">
        <v>2</v>
      </c>
      <c r="W5" s="45"/>
      <c r="X5" s="45"/>
    </row>
    <row r="6" spans="2:26" ht="30" customHeight="1">
      <c r="B6" s="159" t="s">
        <v>3</v>
      </c>
      <c r="C6" s="159"/>
      <c r="D6" s="159"/>
      <c r="E6" s="159"/>
      <c r="F6" s="159"/>
      <c r="G6" s="159"/>
      <c r="H6" s="159"/>
      <c r="I6" s="159"/>
      <c r="J6" s="159"/>
      <c r="K6" s="159"/>
      <c r="L6" s="159"/>
      <c r="M6" s="159"/>
      <c r="N6" s="159"/>
      <c r="O6" s="159"/>
      <c r="P6" s="159"/>
      <c r="S6" s="159" t="s">
        <v>3</v>
      </c>
      <c r="T6" s="159"/>
      <c r="U6" s="159"/>
      <c r="V6" s="159"/>
      <c r="W6" s="159"/>
      <c r="X6" s="159"/>
    </row>
    <row r="7" spans="2:26" ht="28.5" customHeight="1">
      <c r="B7" s="51"/>
      <c r="C7" s="52"/>
      <c r="D7" s="53"/>
      <c r="E7" s="53"/>
      <c r="F7" s="53"/>
      <c r="G7" s="54"/>
      <c r="H7" s="53"/>
      <c r="I7" s="53"/>
      <c r="J7" s="53"/>
      <c r="K7" s="54"/>
      <c r="L7" s="53"/>
      <c r="M7" s="53"/>
      <c r="N7" s="53"/>
      <c r="O7" s="54"/>
      <c r="P7" s="55"/>
      <c r="S7" s="165" t="s">
        <v>4</v>
      </c>
      <c r="T7" s="165"/>
      <c r="U7" s="25" t="s">
        <v>5</v>
      </c>
      <c r="V7" s="25" t="s">
        <v>6</v>
      </c>
      <c r="W7" s="25" t="s">
        <v>7</v>
      </c>
      <c r="X7" s="25" t="s">
        <v>8</v>
      </c>
    </row>
    <row r="8" spans="2:26" ht="18" customHeight="1">
      <c r="B8" s="56">
        <v>1</v>
      </c>
      <c r="C8" s="57" t="s">
        <v>145</v>
      </c>
      <c r="D8" s="163">
        <v>1</v>
      </c>
      <c r="E8" s="58">
        <f>IF(D8&lt;&gt;"",D8,"")</f>
        <v>1</v>
      </c>
      <c r="F8" s="58" t="str">
        <f>IF(D8&lt;&gt;"",IF(C8="","",C8),"")</f>
        <v>IGOR, LUCA, GABRIEL</v>
      </c>
      <c r="G8" s="59">
        <f>IF(E8&lt;&gt;"",IF(E10&lt;&gt;"",SMALL(E8:F10,1),""),"")</f>
        <v>0</v>
      </c>
      <c r="H8" s="60"/>
      <c r="I8" s="60"/>
      <c r="J8" s="60"/>
      <c r="K8" s="61"/>
      <c r="L8" s="60"/>
      <c r="M8" s="62"/>
      <c r="N8" s="62"/>
      <c r="O8" s="63"/>
      <c r="P8" s="64"/>
      <c r="S8" s="65">
        <f>IF(U8&lt;&gt;"",1,"")</f>
        <v>1</v>
      </c>
      <c r="T8" s="66" t="str">
        <f t="shared" ref="T8:T23" si="0">IF(S8&lt;&gt;"","LUGAR","")</f>
        <v>LUGAR</v>
      </c>
      <c r="U8" s="67" t="str">
        <f>IF(P36&lt;&gt;"",IF(P38&lt;&gt;"",IF(P36=P38,"",IF(P36&gt;P38,O36,O38)),""),"")</f>
        <v>IGOR, LUCA, GABRIEL</v>
      </c>
      <c r="V8" s="67" t="str">
        <f>IF(U8="","",VLOOKUP(U8,LISTAS!$F$5:$G$204,2,0))</f>
        <v>LICEU JARDIM</v>
      </c>
      <c r="W8" s="68">
        <f t="shared" ref="W8:W68" si="1">IF(S8="","",IF(S8=1,400,IF(S8=2,340,IF(S8=3,300,IF(S8=4,280,IF(S8=5,270,IF(S8=6,260,IF(S8=7,250,IF(S8=8,240,IF(S8=9,200,IF(S8=10,200,IF(S8=11,200,IF(S8=12,200,IF(S8=13,200,IF(S8=14,200,IF(S8=15,200,IF(S8=16,200,IF(S8&gt;16,"",""))))))))))))))))))</f>
        <v>400</v>
      </c>
      <c r="X8" s="68">
        <v>200</v>
      </c>
    </row>
    <row r="9" spans="2:26" ht="18" customHeight="1">
      <c r="B9" s="56"/>
      <c r="C9" s="69" t="str">
        <f>IF(C8="","",VLOOKUP(C8,LISTAS!$F$5:$G$204,2,0))</f>
        <v>LICEU JARDIM</v>
      </c>
      <c r="D9" s="164"/>
      <c r="E9" s="58"/>
      <c r="F9" s="58"/>
      <c r="G9" s="59"/>
      <c r="H9" s="60"/>
      <c r="I9" s="60"/>
      <c r="J9" s="60"/>
      <c r="K9" s="61"/>
      <c r="L9" s="60"/>
      <c r="M9" s="62"/>
      <c r="N9" s="62"/>
      <c r="O9" s="63"/>
      <c r="P9" s="64"/>
      <c r="S9" s="65" t="str">
        <f>IF(U9&lt;&gt;"",1+COUNTIF(S8,"1"),"")</f>
        <v/>
      </c>
      <c r="T9" s="66" t="str">
        <f t="shared" si="0"/>
        <v/>
      </c>
      <c r="U9" s="67" t="str">
        <f>IF(P36&lt;&gt;"",IF(P38&lt;&gt;"",IF(P36=P38,"",IF(P36&lt;P38,O36,O38)),""),"")</f>
        <v/>
      </c>
      <c r="V9" s="67" t="str">
        <f>IF(U9="","",VLOOKUP(U9,LISTAS!$F$5:$G$204,2,0))</f>
        <v/>
      </c>
      <c r="W9" s="68" t="str">
        <f t="shared" si="1"/>
        <v/>
      </c>
      <c r="X9" s="68" t="str">
        <f t="shared" ref="X8:X23" si="2">IF(S9="","",IF($V$5="NÃO","",IF(S9=1,400,IF(S9=2,340,IF(S9=3,300,IF(S9=4,280,IF(S9=5,270,IF(S9=6,260,IF(S9=7,250,IF(S9=8,240,IF(S9=9,200,IF(S9=10,200,IF(S9=11,200,IF(S9=12,200,IF(S9=13,200,IF(S9=14,200,IF(S9=15,200,IF(S9=16,200,IF(S9&gt;16,"","")))))))))))))))))))</f>
        <v/>
      </c>
    </row>
    <row r="10" spans="2:26" ht="18" customHeight="1">
      <c r="B10" s="70">
        <v>16</v>
      </c>
      <c r="C10" s="57"/>
      <c r="D10" s="163">
        <v>0</v>
      </c>
      <c r="E10" s="71">
        <f>IF(D10&lt;&gt;"",D10,"")</f>
        <v>0</v>
      </c>
      <c r="F10" s="72" t="str">
        <f>IF(D10&lt;&gt;"",IF(C10="","",C10),"")</f>
        <v/>
      </c>
      <c r="G10" s="59" t="str">
        <f>VLOOKUP(G8,E8:F10,2,0)</f>
        <v/>
      </c>
      <c r="H10" s="60"/>
      <c r="I10" s="60"/>
      <c r="J10" s="60"/>
      <c r="K10" s="61"/>
      <c r="L10" s="60"/>
      <c r="M10" s="62"/>
      <c r="N10" s="62"/>
      <c r="O10" s="63"/>
      <c r="P10" s="64"/>
      <c r="S10" s="65" t="str">
        <f>IF(U10&lt;&gt;"",1+COUNTIF(S8:S9,"1")+COUNTIF(S8:S9,"2"),"")</f>
        <v/>
      </c>
      <c r="T10" s="66" t="str">
        <f t="shared" si="0"/>
        <v/>
      </c>
      <c r="U10" s="67" t="str">
        <f>IF(U8&lt;&gt;"",IF(K20=U8,K22,IF(K22=U8,K20,IF(K52=U8,K54,IF(K54=U8,K52)))),"")</f>
        <v/>
      </c>
      <c r="V10" s="67" t="str">
        <f>IF(U10="","",VLOOKUP(U10,LISTAS!$F$5:$G$204,2,0))</f>
        <v/>
      </c>
      <c r="W10" s="68" t="str">
        <f t="shared" si="1"/>
        <v/>
      </c>
      <c r="X10" s="68" t="str">
        <f t="shared" si="2"/>
        <v/>
      </c>
    </row>
    <row r="11" spans="2:26" ht="18" customHeight="1">
      <c r="B11" s="70"/>
      <c r="C11" s="69" t="str">
        <f>IF(C10="","",VLOOKUP(C10,LISTAS!$F$5:$G$204,2,0))</f>
        <v/>
      </c>
      <c r="D11" s="164"/>
      <c r="E11" s="58"/>
      <c r="F11" s="72"/>
      <c r="G11" s="59"/>
      <c r="H11" s="60"/>
      <c r="I11" s="60"/>
      <c r="J11" s="60"/>
      <c r="K11" s="61"/>
      <c r="L11" s="60"/>
      <c r="M11" s="62"/>
      <c r="N11" s="62"/>
      <c r="O11" s="63"/>
      <c r="P11" s="64"/>
      <c r="S11" s="65" t="str">
        <f>IF(U11&lt;&gt;"",1+COUNTIF(S8:S10,"1")+COUNTIF(S8:S10,"2")+COUNTIF(S8:S10,"3"),"")</f>
        <v/>
      </c>
      <c r="T11" s="66" t="str">
        <f t="shared" si="0"/>
        <v/>
      </c>
      <c r="U11" s="67" t="str">
        <f>IF(U9&lt;&gt;"",IF(K20=U9,K22,IF(K22=U9,K20,IF(K52=U9,K54,IF(K54=U9,K52)))),"")</f>
        <v/>
      </c>
      <c r="V11" s="67" t="str">
        <f>IF(U11="","",VLOOKUP(U11,LISTAS!$F$5:$G$204,2,0))</f>
        <v/>
      </c>
      <c r="W11" s="68" t="str">
        <f t="shared" si="1"/>
        <v/>
      </c>
      <c r="X11" s="68" t="str">
        <f t="shared" si="2"/>
        <v/>
      </c>
    </row>
    <row r="12" spans="2:26" ht="18" customHeight="1">
      <c r="B12" s="70"/>
      <c r="C12" s="61"/>
      <c r="D12" s="60"/>
      <c r="E12" s="60"/>
      <c r="F12" s="73"/>
      <c r="G12" s="57" t="str">
        <f>IF(D8&lt;&gt;"",IF(D10&lt;&gt;"",IF(D8=D10,"",IF(D8&gt;D10,C8,C10)),""),"")</f>
        <v>IGOR, LUCA, GABRIEL</v>
      </c>
      <c r="H12" s="163">
        <v>1</v>
      </c>
      <c r="I12" s="58">
        <f>IF(H12&lt;&gt;"",H12,"")</f>
        <v>1</v>
      </c>
      <c r="J12" s="58" t="str">
        <f>IF(H12&lt;&gt;"",IF(G12="","",G12),"")</f>
        <v>IGOR, LUCA, GABRIEL</v>
      </c>
      <c r="K12" s="59">
        <f>IF(I12&lt;&gt;"",IF(I14&lt;&gt;"",SMALL(I12:J14,1),""),"")</f>
        <v>0</v>
      </c>
      <c r="L12" s="60"/>
      <c r="M12" s="60"/>
      <c r="N12" s="60"/>
      <c r="O12" s="61"/>
      <c r="P12" s="74"/>
      <c r="S12" s="65" t="str">
        <f>IF(U12&lt;&gt;"",1+COUNTIF(S8:S11,"1")+COUNTIF(S8:S11,"2")+COUNTIF(S8:S11,"3")+COUNTIF(S8:S11,"4"),"")</f>
        <v/>
      </c>
      <c r="T12" s="66" t="str">
        <f t="shared" si="0"/>
        <v/>
      </c>
      <c r="U12" s="67" t="str">
        <f>IF(U8&lt;&gt;"",IF(G12=U8,G14,IF(G14=U8,G12,IF(G28=U8,G30,IF(G30=U8,G28,IF(G44=U8,G46,IF(G46=U8,G44,IF(G60=U8,G62,IF(G62=U8,G60)))))))),"")</f>
        <v/>
      </c>
      <c r="V12" s="67" t="str">
        <f>IF(U12="","",VLOOKUP(U12,LISTAS!$F$5:$G$204,2,0))</f>
        <v/>
      </c>
      <c r="W12" s="68" t="str">
        <f t="shared" si="1"/>
        <v/>
      </c>
      <c r="X12" s="68" t="str">
        <f t="shared" si="2"/>
        <v/>
      </c>
    </row>
    <row r="13" spans="2:26" ht="18" customHeight="1">
      <c r="B13" s="70"/>
      <c r="C13" s="61"/>
      <c r="D13" s="60"/>
      <c r="E13" s="60"/>
      <c r="F13" s="73"/>
      <c r="G13" s="69" t="str">
        <f>IF(G12="","",VLOOKUP(G12,LISTAS!$F$5:$G$204,2,0))</f>
        <v>LICEU JARDIM</v>
      </c>
      <c r="H13" s="164"/>
      <c r="I13" s="58"/>
      <c r="J13" s="58"/>
      <c r="K13" s="59"/>
      <c r="L13" s="60"/>
      <c r="M13" s="60"/>
      <c r="N13" s="60"/>
      <c r="O13" s="61"/>
      <c r="P13" s="74"/>
      <c r="S13" s="65" t="str">
        <f>IF(U13&lt;&gt;"",1+COUNTIF(S8:S12,"1")+COUNTIF(S8:S12,"2")+COUNTIF(S8:S12,"3")+COUNTIF(S8:S12,"4")+COUNTIF(S8:S12,"5"),"")</f>
        <v/>
      </c>
      <c r="T13" s="66" t="str">
        <f t="shared" si="0"/>
        <v/>
      </c>
      <c r="U13" s="67" t="str">
        <f>IF(U9&lt;&gt;"",IF(G12=U9,G14,IF(G14=U9,G12,IF(G28=U9,G30,IF(G30=U9,G28,IF(G44=U9,G46,IF(G46=U9,G44,IF(G60=U9,G62,IF(G62=U9,G60)))))))),"")</f>
        <v/>
      </c>
      <c r="V13" s="67" t="str">
        <f>IF(U13="","",VLOOKUP(U13,LISTAS!$F$5:$G$204,2,0))</f>
        <v/>
      </c>
      <c r="W13" s="68" t="str">
        <f t="shared" si="1"/>
        <v/>
      </c>
      <c r="X13" s="68" t="str">
        <f t="shared" si="2"/>
        <v/>
      </c>
    </row>
    <row r="14" spans="2:26" ht="18" customHeight="1">
      <c r="B14" s="70"/>
      <c r="C14" s="61"/>
      <c r="D14" s="60"/>
      <c r="E14" s="75"/>
      <c r="F14" s="76"/>
      <c r="G14" s="57" t="str">
        <f>IF(D16&lt;&gt;"",IF(D18&lt;&gt;"",IF(D16=D18,"",IF(D16&gt;D18,C16,C18)),""),"")</f>
        <v/>
      </c>
      <c r="H14" s="163">
        <v>0</v>
      </c>
      <c r="I14" s="71">
        <f>IF(H14&lt;&gt;"",H14,"")</f>
        <v>0</v>
      </c>
      <c r="J14" s="58" t="str">
        <f>IF(H14&lt;&gt;"",IF(G14="","",G14),"")</f>
        <v/>
      </c>
      <c r="K14" s="59" t="str">
        <f>VLOOKUP(K12,I12:J14,2,0)</f>
        <v/>
      </c>
      <c r="L14" s="60"/>
      <c r="M14" s="60"/>
      <c r="N14" s="60"/>
      <c r="O14" s="61"/>
      <c r="P14" s="74"/>
      <c r="S14" s="65" t="str">
        <f>IF(U14&lt;&gt;"",1+COUNTIF(S8:S13,"1")+COUNTIF(S8:S13,"2")+COUNTIF(S8:S13,"3")+COUNTIF(S8:S13,"4")+COUNTIF(S8:S13,"5")+COUNTIF(S8:S13,"6"),"")</f>
        <v/>
      </c>
      <c r="T14" s="66" t="str">
        <f t="shared" si="0"/>
        <v/>
      </c>
      <c r="U14" s="67" t="str">
        <f>IF(U10&lt;&gt;"",IF(G12=U10,G14,IF(G14=U10,G12,IF(G28=U10,G30,IF(G30=U10,G28,IF(G44=U10,G46,IF(G46=U10,G44,IF(G60=U10,G62,IF(G62=U10,G60)))))))),"")</f>
        <v/>
      </c>
      <c r="V14" s="67" t="str">
        <f>IF(U14="","",VLOOKUP(U14,LISTAS!$F$5:$G$204,2,0))</f>
        <v/>
      </c>
      <c r="W14" s="68" t="str">
        <f t="shared" si="1"/>
        <v/>
      </c>
      <c r="X14" s="68" t="str">
        <f t="shared" si="2"/>
        <v/>
      </c>
    </row>
    <row r="15" spans="2:26" ht="18" customHeight="1">
      <c r="B15" s="70"/>
      <c r="C15" s="61"/>
      <c r="D15" s="60"/>
      <c r="E15" s="75"/>
      <c r="F15" s="60"/>
      <c r="G15" s="69" t="str">
        <f>IF(G14="","",VLOOKUP(G14,LISTAS!$F$5:$G$204,2,0))</f>
        <v/>
      </c>
      <c r="H15" s="164"/>
      <c r="I15" s="77"/>
      <c r="J15" s="58"/>
      <c r="K15" s="59"/>
      <c r="L15" s="60"/>
      <c r="M15" s="60"/>
      <c r="N15" s="60"/>
      <c r="O15" s="61"/>
      <c r="P15" s="74"/>
      <c r="S15" s="65" t="str">
        <f>IF(U15&lt;&gt;"",1+COUNTIF(S8:S14,"1")+COUNTIF(S8:S14,"2")+COUNTIF(S8:S14,"3")+COUNTIF(S8:S14,"4")+COUNTIF(S8:S14,"5")+COUNTIF(S8:S14,"6")+COUNTIF(S8:S14,"7"),"")</f>
        <v/>
      </c>
      <c r="T15" s="66" t="str">
        <f t="shared" si="0"/>
        <v/>
      </c>
      <c r="U15" s="67" t="str">
        <f>IF(U11&lt;&gt;"",IF(G12=U11,G14,IF(G14=U11,G12,IF(G28=U11,G30,IF(G30=U11,G28,IF(G44=U11,G46,IF(G46=U11,G44,IF(G60=U11,G62,IF(G62=U11,G60)))))))),"")</f>
        <v/>
      </c>
      <c r="V15" s="67" t="str">
        <f>IF(U15="","",VLOOKUP(U15,LISTAS!$F$5:$G$204,2,0))</f>
        <v/>
      </c>
      <c r="W15" s="68" t="str">
        <f t="shared" si="1"/>
        <v/>
      </c>
      <c r="X15" s="68" t="str">
        <f t="shared" si="2"/>
        <v/>
      </c>
    </row>
    <row r="16" spans="2:26" ht="18" customHeight="1">
      <c r="B16" s="70">
        <v>7</v>
      </c>
      <c r="C16" s="57"/>
      <c r="D16" s="163">
        <v>0</v>
      </c>
      <c r="E16" s="78">
        <f>IF(D16&lt;&gt;"",D16,"")</f>
        <v>0</v>
      </c>
      <c r="F16" s="58" t="str">
        <f>IF(D16&lt;&gt;"",IF(C16="","",C16),"")</f>
        <v/>
      </c>
      <c r="G16" s="59">
        <f>IF(E16&lt;&gt;"",IF(E18&lt;&gt;"",SMALL(E16:F18,1),""),"")</f>
        <v>0</v>
      </c>
      <c r="H16" s="60"/>
      <c r="I16" s="75"/>
      <c r="J16" s="60"/>
      <c r="K16" s="61"/>
      <c r="L16" s="60"/>
      <c r="M16" s="60"/>
      <c r="N16" s="60"/>
      <c r="O16" s="61"/>
      <c r="P16" s="74"/>
      <c r="S16" s="65" t="str">
        <f>IF(U16&lt;&gt;"",1+COUNTIF(S8:S15,"1")+COUNTIF(S8:S15,"2")+COUNTIF(S8:S15,"3")+COUNTIF(S8:S15,"4")+COUNTIF(S8:S15,"5")+COUNTIF(S8:S15,"6")+COUNTIF(S8:S15,"7")+COUNTIF(S8:S15,"8"),"")</f>
        <v/>
      </c>
      <c r="T16" s="66" t="str">
        <f t="shared" si="0"/>
        <v/>
      </c>
      <c r="U16" s="67" t="str">
        <f>IF(U8&lt;&gt;"",IF(C8=U8,G10,IF(C10=U8,G10,IF(C16=U8,G18,IF(C18=U8,G18,IF(C24=U8,G26,IF(C26=U8,G26,IF(C32=U8,G34,IF(C34=U8,G34,IF(C40=U8,G42,IF(C42=U8,G42,IF(C48=U8,G50,IF(C50=U8,G50,IF(C56=U8,G58,IF(C58=U8,G58,IF(C64=U8,G66,IF(C66=U8,G66)))))))))))))))),"")</f>
        <v/>
      </c>
      <c r="V16" s="67" t="str">
        <f>IF(U16="","",VLOOKUP(U16,LISTAS!$F$5:$G$204,2,0))</f>
        <v/>
      </c>
      <c r="W16" s="68" t="str">
        <f t="shared" si="1"/>
        <v/>
      </c>
      <c r="X16" s="68" t="str">
        <f t="shared" si="2"/>
        <v/>
      </c>
    </row>
    <row r="17" spans="2:24" ht="18" customHeight="1">
      <c r="B17" s="70"/>
      <c r="C17" s="69" t="str">
        <f>IF(C16="","",VLOOKUP(C16,LISTAS!$F$5:$G$204,2,0))</f>
        <v/>
      </c>
      <c r="D17" s="164"/>
      <c r="E17" s="79"/>
      <c r="F17" s="58"/>
      <c r="G17" s="59"/>
      <c r="H17" s="60"/>
      <c r="I17" s="75"/>
      <c r="J17" s="60"/>
      <c r="K17" s="61"/>
      <c r="L17" s="60"/>
      <c r="M17" s="60"/>
      <c r="N17" s="60"/>
      <c r="O17" s="61"/>
      <c r="P17" s="74"/>
      <c r="S17" s="65" t="str">
        <f>IF(U17&lt;&gt;"",1+COUNTIF(S8:S16,"1")+COUNTIF(S8:S16,"2")+COUNTIF(S8:S16,"3")+COUNTIF(S8:S16,"4")+COUNTIF(S8:S16,"5")+COUNTIF(S8:S16,"6")+COUNTIF(S8:S16,"7")+COUNTIF(S8:S16,"8")+COUNTIF(S8:S16,"9"),"")</f>
        <v/>
      </c>
      <c r="T17" s="66" t="str">
        <f t="shared" si="0"/>
        <v/>
      </c>
      <c r="U17" s="67" t="str">
        <f>IF(U9&lt;&gt;"",IF(C8=U9,G10,IF(C10=U9,G10,IF(C16=U9,G18,IF(C18=U9,G18,IF(C24=U9,G26,IF(C26=U9,G26,IF(C32=U9,G34,IF(C34=U9,G34,IF(C40=U9,G42,IF(C42=U9,G42,IF(C48=U9,G50,IF(C50=U9,G50,IF(C56=U9,G58,IF(C58=U9,G58,IF(C64=U9,G66,IF(C66=U9,G66)))))))))))))))),"")</f>
        <v/>
      </c>
      <c r="V17" s="67" t="str">
        <f>IF(U17="","",VLOOKUP(U17,LISTAS!$F$5:$G$204,2,0))</f>
        <v/>
      </c>
      <c r="W17" s="68" t="str">
        <f t="shared" si="1"/>
        <v/>
      </c>
      <c r="X17" s="68" t="str">
        <f t="shared" si="2"/>
        <v/>
      </c>
    </row>
    <row r="18" spans="2:24" ht="18" customHeight="1">
      <c r="B18" s="70">
        <v>9</v>
      </c>
      <c r="C18" s="57"/>
      <c r="D18" s="163">
        <v>0</v>
      </c>
      <c r="E18" s="79">
        <f>IF(D18&lt;&gt;"",D18,"")</f>
        <v>0</v>
      </c>
      <c r="F18" s="58" t="str">
        <f>IF(D18&lt;&gt;"",IF(C18="","",C18),"")</f>
        <v/>
      </c>
      <c r="G18" s="59" t="str">
        <f>VLOOKUP(G16,E16:F18,2,0)</f>
        <v/>
      </c>
      <c r="H18" s="60"/>
      <c r="I18" s="75"/>
      <c r="J18" s="60"/>
      <c r="K18" s="61"/>
      <c r="L18" s="60"/>
      <c r="M18" s="60"/>
      <c r="N18" s="60"/>
      <c r="O18" s="61"/>
      <c r="P18" s="74"/>
      <c r="S18" s="65" t="str">
        <f>IF(U18&lt;&gt;"",1+COUNTIF(S8:S17,"1")+COUNTIF(S8:S17,"2")+COUNTIF(S8:S17,"3")+COUNTIF(S8:S17,"4")+COUNTIF(S8:S17,"5")+COUNTIF(S8:S17,"6")+COUNTIF(S8:S17,"7")+COUNTIF(S8:S17,"8")+COUNTIF(S8:S17,"9")+COUNTIF(S8:S17,"10"),"")</f>
        <v/>
      </c>
      <c r="T18" s="66" t="str">
        <f t="shared" si="0"/>
        <v/>
      </c>
      <c r="U18" s="67" t="str">
        <f>IF(U10&lt;&gt;"",IF(C8=U10,G10,IF(C10=U10,G10,IF(C16=U10,G18,IF(C18=U10,G18,IF(C24=U10,G26,IF(C26=U10,G26,IF(C32=U10,G34,IF(C34=U10,G34,IF(C40=U10,G42,IF(C42=U10,G42,IF(C48=U10,G50,IF(C50=U10,G50,IF(C56=U10,G58,IF(C58=U10,G58,IF(C64=U10,G66,IF(C66=U10,G66)))))))))))))))),"")</f>
        <v/>
      </c>
      <c r="V18" s="67" t="str">
        <f>IF(U18="","",VLOOKUP(U18,LISTAS!$F$5:$G$204,2,0))</f>
        <v/>
      </c>
      <c r="W18" s="68" t="str">
        <f t="shared" si="1"/>
        <v/>
      </c>
      <c r="X18" s="68" t="str">
        <f t="shared" si="2"/>
        <v/>
      </c>
    </row>
    <row r="19" spans="2:24" ht="18" customHeight="1">
      <c r="B19" s="70"/>
      <c r="C19" s="69" t="str">
        <f>IF(C18="","",VLOOKUP(C18,LISTAS!$F$5:$G$204,2,0))</f>
        <v/>
      </c>
      <c r="D19" s="164"/>
      <c r="E19" s="58"/>
      <c r="F19" s="58"/>
      <c r="G19" s="59"/>
      <c r="H19" s="60"/>
      <c r="I19" s="75"/>
      <c r="J19" s="60"/>
      <c r="K19" s="61"/>
      <c r="L19" s="60"/>
      <c r="M19" s="60"/>
      <c r="N19" s="60"/>
      <c r="O19" s="61"/>
      <c r="P19" s="74"/>
      <c r="S19" s="65" t="str">
        <f>IF(U19&lt;&gt;"",1+COUNTIF(S8:S18,"1")+COUNTIF(S8:S18,"2")+COUNTIF(S8:S18,"3")+COUNTIF(S8:S18,"4")+COUNTIF(S8:S18,"5")+COUNTIF(S8:S18,"6")+COUNTIF(S8:S18,"7")+COUNTIF(S8:S18,"8")+COUNTIF(S8:S18,"9")+COUNTIF(S8:S18,"10")+COUNTIF(S8:S18,"11"),"")</f>
        <v/>
      </c>
      <c r="T19" s="66" t="str">
        <f t="shared" si="0"/>
        <v/>
      </c>
      <c r="U19" s="67" t="str">
        <f>IF(U11&lt;&gt;"",IF(C8=U11,G10,IF(C10=U11,G10,IF(C16=U11,G18,IF(C18=U11,G18,IF(C24=U11,G26,IF(C26=U11,G26,IF(C32=U11,G34,IF(C34=U11,G34,IF(C40=U11,G42,IF(C42=U11,G42,IF(C48=U11,G50,IF(C50=U11,G50,IF(C56=U11,G58,IF(C58=U11,G58,IF(C64=U11,G66,IF(C66=U11,G66)))))))))))))))),"")</f>
        <v/>
      </c>
      <c r="V19" s="67" t="str">
        <f>IF(U19="","",VLOOKUP(U19,LISTAS!$F$5:$G$204,2,0))</f>
        <v/>
      </c>
      <c r="W19" s="68" t="str">
        <f t="shared" si="1"/>
        <v/>
      </c>
      <c r="X19" s="68" t="str">
        <f t="shared" si="2"/>
        <v/>
      </c>
    </row>
    <row r="20" spans="2:24" ht="18" customHeight="1">
      <c r="B20" s="70"/>
      <c r="C20" s="61"/>
      <c r="D20" s="60"/>
      <c r="E20" s="58"/>
      <c r="F20" s="58"/>
      <c r="G20" s="59"/>
      <c r="H20" s="60"/>
      <c r="I20" s="75"/>
      <c r="J20" s="60"/>
      <c r="K20" s="57" t="str">
        <f>IF(H12&lt;&gt;"",IF(H14&lt;&gt;"",IF(H12=H14,"",IF(H12&gt;H14,G12,G14)),""),"")</f>
        <v>IGOR, LUCA, GABRIEL</v>
      </c>
      <c r="L20" s="163">
        <v>1</v>
      </c>
      <c r="M20" s="58">
        <f>IF(L20&lt;&gt;"",L20,"")</f>
        <v>1</v>
      </c>
      <c r="N20" s="58" t="str">
        <f>IF(L20&lt;&gt;"",IF(K20="","",K20),"")</f>
        <v>IGOR, LUCA, GABRIEL</v>
      </c>
      <c r="O20" s="59">
        <f>IF(M20&lt;&gt;"",IF(M22&lt;&gt;"",SMALL(M20:N22,1),""),"")</f>
        <v>0</v>
      </c>
      <c r="P20" s="74"/>
      <c r="S20" s="65" t="str">
        <f>IF(U20&lt;&gt;"",1+COUNTIF(S8:S19,"1")+COUNTIF(S8:S19,"2")+COUNTIF(S8:S19,"3")+COUNTIF(S8:S19,"4")+COUNTIF(S8:S19,"5")+COUNTIF(S8:S19,"6")+COUNTIF(S8:S19,"7")+COUNTIF(S8:S19,"8")+COUNTIF(S8:S19,"9")+COUNTIF(S8:S19,"10")+COUNTIF(S8:S19,"11")+COUNTIF(S8:S19,"12"),"")</f>
        <v/>
      </c>
      <c r="T20" s="66" t="str">
        <f t="shared" si="0"/>
        <v/>
      </c>
      <c r="U20" s="67" t="str">
        <f>IF(U12&lt;&gt;"",IF(C8=U12,G10,IF(C10=U12,G10,IF(C16=U12,G18,IF(C18=U12,G18,IF(C24=U12,G26,IF(C26=U12,G26,IF(C32=U12,G34,IF(C34=U12,G34,IF(C40=U12,G42,IF(C42=U12,G42,IF(C48=U12,G50,IF(C50=U12,G50,IF(C56=U12,G58,IF(C58=U12,G58,IF(C64=U12,G66,IF(C66=U12,G66)))))))))))))))),"")</f>
        <v/>
      </c>
      <c r="V20" s="67" t="str">
        <f>IF(U20="","",VLOOKUP(U20,LISTAS!$F$5:$G$204,2,0))</f>
        <v/>
      </c>
      <c r="W20" s="68" t="str">
        <f t="shared" si="1"/>
        <v/>
      </c>
      <c r="X20" s="68" t="str">
        <f t="shared" si="2"/>
        <v/>
      </c>
    </row>
    <row r="21" spans="2:24" ht="18" customHeight="1">
      <c r="B21" s="70"/>
      <c r="C21" s="61"/>
      <c r="D21" s="60"/>
      <c r="E21" s="58"/>
      <c r="F21" s="58"/>
      <c r="G21" s="59"/>
      <c r="H21" s="60"/>
      <c r="I21" s="75"/>
      <c r="J21" s="60"/>
      <c r="K21" s="69" t="str">
        <f>IF(K20="","",VLOOKUP(K20,LISTAS!$F$5:$G$204,2,0))</f>
        <v>LICEU JARDIM</v>
      </c>
      <c r="L21" s="164"/>
      <c r="M21" s="58"/>
      <c r="N21" s="58"/>
      <c r="O21" s="59"/>
      <c r="P21" s="74"/>
      <c r="S21" s="65" t="str">
        <f>IF(U21&lt;&gt;"",1+COUNTIF(S8:S20,"1")+COUNTIF(S8:S20,"2")+COUNTIF(S8:S20,"3")+COUNTIF(S8:S20,"4")+COUNTIF(S8:S20,"5")+COUNTIF(S8:S20,"6")+COUNTIF(S8:S20,"7")+COUNTIF(S8:S20,"8")+COUNTIF(S8:S20,"9")+COUNTIF(S8:S20,"10")+COUNTIF(S8:S20,"11")+COUNTIF(S8:S20,"12")+COUNTIF(S8:S20,"13"),"")</f>
        <v/>
      </c>
      <c r="T21" s="66" t="str">
        <f t="shared" si="0"/>
        <v/>
      </c>
      <c r="U21" s="67" t="str">
        <f>IF(U13&lt;&gt;"",IF(C8=U13,G10,IF(C10=U13,G10,IF(C16=U13,G18,IF(C18=U13,G18,IF(C24=U13,G26,IF(C26=U13,G26,IF(C32=U13,G34,IF(C34=U13,G34,IF(C40=U13,G42,IF(C42=U13,G42,IF(C48=U13,G50,IF(C50=U13,G50,IF(C56=U13,G58,IF(C58=U13,G58,IF(C64=U13,G66,IF(C66=U13,G66)))))))))))))))),"")</f>
        <v/>
      </c>
      <c r="V21" s="67" t="str">
        <f>IF(U21="","",VLOOKUP(U21,LISTAS!$F$5:$G$204,2,0))</f>
        <v/>
      </c>
      <c r="W21" s="68" t="str">
        <f t="shared" si="1"/>
        <v/>
      </c>
      <c r="X21" s="68" t="str">
        <f t="shared" si="2"/>
        <v/>
      </c>
    </row>
    <row r="22" spans="2:24">
      <c r="B22" s="70"/>
      <c r="C22" s="61"/>
      <c r="D22" s="60"/>
      <c r="E22" s="60"/>
      <c r="F22" s="60"/>
      <c r="G22" s="61"/>
      <c r="H22" s="60"/>
      <c r="I22" s="75"/>
      <c r="J22" s="76"/>
      <c r="K22" s="57" t="str">
        <f>IF(H28&lt;&gt;"",IF(H30&lt;&gt;"",IF(H28=H30,"",IF(H28&gt;H30,G28,G30)),""),"")</f>
        <v/>
      </c>
      <c r="L22" s="163">
        <v>0</v>
      </c>
      <c r="M22" s="71">
        <f>IF(L22&lt;&gt;"",L22,"")</f>
        <v>0</v>
      </c>
      <c r="N22" s="58" t="str">
        <f>IF(L22&lt;&gt;"",IF(K22="","",K22),"")</f>
        <v/>
      </c>
      <c r="O22" s="59" t="str">
        <f>VLOOKUP(O20,M20:N22,2,0)</f>
        <v/>
      </c>
      <c r="P22" s="74"/>
      <c r="S22" s="65" t="str">
        <f>IF(U22&lt;&gt;"",1+COUNTIF(S8:S21,"1")+COUNTIF(S8:S21,"2")+COUNTIF(S8:S21,"3")+COUNTIF(S8:S21,"4")+COUNTIF(S8:S21,"5")+COUNTIF(S8:S21,"6")+COUNTIF(S8:S21,"7")+COUNTIF(S8:S21,"8")+COUNTIF(S8:S21,"9")+COUNTIF(S8:S21,"10")+COUNTIF(S8:S21,"11")+COUNTIF(S8:S21,"12")+COUNTIF(S8:S21,"13")+COUNTIF(S8:S21,"14"),"")</f>
        <v/>
      </c>
      <c r="T22" s="66" t="str">
        <f t="shared" si="0"/>
        <v/>
      </c>
      <c r="U22" s="67" t="str">
        <f>IF(U14&lt;&gt;"",IF(C8=U14,G10,IF(C10=U14,G10,IF(C16=U14,G18,IF(C18=U14,G18,IF(C24=U14,G26,IF(C26=U14,G26,IF(C32=U14,G34,IF(C34=U14,G34,IF(C40=U14,G42,IF(C42=U14,G42,IF(C48=U14,G50,IF(C50=U14,G50,IF(C56=U14,G58,IF(C58=U14,G58,IF(C64=U14,G66,IF(C66=U14,G66)))))))))))))))),"")</f>
        <v/>
      </c>
      <c r="V22" s="67" t="str">
        <f>IF(U22="","",VLOOKUP(U22,LISTAS!$F$5:$G$204,2,0))</f>
        <v/>
      </c>
      <c r="W22" s="68" t="str">
        <f t="shared" si="1"/>
        <v/>
      </c>
      <c r="X22" s="68" t="str">
        <f t="shared" si="2"/>
        <v/>
      </c>
    </row>
    <row r="23" spans="2:24">
      <c r="B23" s="70"/>
      <c r="C23" s="61"/>
      <c r="D23" s="60"/>
      <c r="E23" s="60"/>
      <c r="F23" s="60"/>
      <c r="G23" s="61"/>
      <c r="H23" s="60"/>
      <c r="I23" s="75"/>
      <c r="J23" s="60"/>
      <c r="K23" s="69" t="str">
        <f>IF(K22="","",VLOOKUP(K22,LISTAS!$F$5:$G$204,2,0))</f>
        <v/>
      </c>
      <c r="L23" s="164"/>
      <c r="M23" s="77"/>
      <c r="N23" s="58"/>
      <c r="O23" s="59"/>
      <c r="P23" s="74"/>
      <c r="S23" s="65" t="str">
        <f>IF(U23&lt;&gt;"",1+COUNTIF(S8:S22,"1")+COUNTIF(S8:S22,"2")+COUNTIF(S8:S22,"3")+COUNTIF(S8:S22,"4")+COUNTIF(S8:S22,"5")+COUNTIF(S8:S22,"6")+COUNTIF(S8:S22,"7")+COUNTIF(S8:S22,"8")+COUNTIF(S8:S22,"9")+COUNTIF(S8:S22,"10")+COUNTIF(S8:S22,"11")+COUNTIF(S8:S22,"12")+COUNTIF(S8:S22,"13")+COUNTIF(S8:S22,"14")+COUNTIF(S8:S22,"15"),"")</f>
        <v/>
      </c>
      <c r="T23" s="66" t="str">
        <f t="shared" si="0"/>
        <v/>
      </c>
      <c r="U23" s="67" t="str">
        <f>IF(U15&lt;&gt;"",IF(C8=U15,G10,IF(C10=U15,G10,IF(C16=U15,G18,IF(C18=U15,G18,IF(C24=U15,G26,IF(C26=U15,G26,IF(C32=U15,G34,IF(C34=U15,G34,IF(C40=U15,G42,IF(C42=U15,G42,IF(C48=U15,G50,IF(C50=U15,G50,IF(C56=U15,G58,IF(C58=U15,G58,IF(C64=U15,G66,IF(C66=U15,G66)))))))))))))))),"")</f>
        <v/>
      </c>
      <c r="V23" s="67" t="str">
        <f>IF(U23="","",VLOOKUP(U23,LISTAS!$F$5:$G$204,2,0))</f>
        <v/>
      </c>
      <c r="W23" s="68" t="str">
        <f t="shared" si="1"/>
        <v/>
      </c>
      <c r="X23" s="68" t="str">
        <f t="shared" si="2"/>
        <v/>
      </c>
    </row>
    <row r="24" spans="2:24" ht="18" customHeight="1">
      <c r="B24" s="70">
        <v>6</v>
      </c>
      <c r="C24" s="57"/>
      <c r="D24" s="163">
        <v>0</v>
      </c>
      <c r="E24" s="58">
        <f>IF(D24&lt;&gt;"",D24,"")</f>
        <v>0</v>
      </c>
      <c r="F24" s="58" t="str">
        <f>IF(D24&lt;&gt;"",IF(C24="","",C24),"")</f>
        <v/>
      </c>
      <c r="G24" s="59">
        <f>IF(E24&lt;&gt;"",IF(E26&lt;&gt;"",SMALL(E24:F26,1),""),"")</f>
        <v>0</v>
      </c>
      <c r="H24" s="60"/>
      <c r="I24" s="75"/>
      <c r="J24" s="60"/>
      <c r="K24" s="61"/>
      <c r="L24" s="60"/>
      <c r="M24" s="75"/>
      <c r="N24" s="60"/>
      <c r="O24" s="61"/>
      <c r="P24" s="74"/>
      <c r="S24" s="65"/>
      <c r="T24" s="66"/>
      <c r="U24" s="67"/>
      <c r="V24" s="67"/>
      <c r="W24" s="68"/>
      <c r="X24" s="68"/>
    </row>
    <row r="25" spans="2:24" ht="18" customHeight="1">
      <c r="B25" s="70"/>
      <c r="C25" s="69" t="str">
        <f>IF(C24="","",VLOOKUP(C24,LISTAS!$F$5:$G$204,2,0))</f>
        <v/>
      </c>
      <c r="D25" s="164"/>
      <c r="E25" s="58"/>
      <c r="F25" s="58"/>
      <c r="G25" s="59"/>
      <c r="H25" s="60"/>
      <c r="I25" s="75"/>
      <c r="J25" s="60"/>
      <c r="K25" s="61"/>
      <c r="L25" s="60"/>
      <c r="M25" s="75"/>
      <c r="N25" s="60"/>
      <c r="O25" s="61"/>
      <c r="P25" s="74"/>
      <c r="S25" s="65"/>
      <c r="T25" s="66"/>
      <c r="U25" s="67"/>
      <c r="V25" s="67"/>
      <c r="W25" s="68"/>
      <c r="X25" s="68"/>
    </row>
    <row r="26" spans="2:24" ht="18" customHeight="1">
      <c r="B26" s="70">
        <v>11</v>
      </c>
      <c r="C26" s="57"/>
      <c r="D26" s="163">
        <v>0</v>
      </c>
      <c r="E26" s="71">
        <f>IF(D26&lt;&gt;"",D26,"")</f>
        <v>0</v>
      </c>
      <c r="F26" s="72" t="str">
        <f>IF(D26&lt;&gt;"",IF(C26="","",C26),"")</f>
        <v/>
      </c>
      <c r="G26" s="59" t="str">
        <f>VLOOKUP(G24,E24:F26,2,0)</f>
        <v/>
      </c>
      <c r="H26" s="60"/>
      <c r="I26" s="75"/>
      <c r="J26" s="60"/>
      <c r="K26" s="61"/>
      <c r="L26" s="60"/>
      <c r="M26" s="75"/>
      <c r="N26" s="60"/>
      <c r="O26" s="61"/>
      <c r="P26" s="74"/>
      <c r="S26" s="65"/>
      <c r="T26" s="66"/>
      <c r="U26" s="67"/>
      <c r="V26" s="67"/>
      <c r="W26" s="68"/>
      <c r="X26" s="68"/>
    </row>
    <row r="27" spans="2:24" ht="18" customHeight="1">
      <c r="B27" s="70"/>
      <c r="C27" s="69" t="str">
        <f>IF(C26="","",VLOOKUP(C26,LISTAS!$F$5:$G$204,2,0))</f>
        <v/>
      </c>
      <c r="D27" s="164"/>
      <c r="E27" s="58"/>
      <c r="F27" s="72"/>
      <c r="G27" s="59"/>
      <c r="H27" s="60"/>
      <c r="I27" s="75"/>
      <c r="J27" s="60"/>
      <c r="K27" s="61"/>
      <c r="L27" s="60"/>
      <c r="M27" s="75"/>
      <c r="N27" s="60"/>
      <c r="O27" s="61"/>
      <c r="P27" s="74"/>
      <c r="S27" s="65"/>
      <c r="T27" s="66"/>
      <c r="U27" s="67"/>
      <c r="V27" s="67"/>
      <c r="W27" s="68"/>
      <c r="X27" s="68"/>
    </row>
    <row r="28" spans="2:24" ht="18" customHeight="1">
      <c r="B28" s="70"/>
      <c r="C28" s="61"/>
      <c r="D28" s="60"/>
      <c r="E28" s="60"/>
      <c r="F28" s="73"/>
      <c r="G28" s="57" t="str">
        <f>IF(D24&lt;&gt;"",IF(D26&lt;&gt;"",IF(D24=D26,"",IF(D24&gt;D26,C24,C26)),""),"")</f>
        <v/>
      </c>
      <c r="H28" s="163">
        <v>0</v>
      </c>
      <c r="I28" s="78">
        <f>IF(H28&lt;&gt;"",H28,"")</f>
        <v>0</v>
      </c>
      <c r="J28" s="58" t="str">
        <f>IF(H28&lt;&gt;"",IF(G28="","",G28),"")</f>
        <v/>
      </c>
      <c r="K28" s="59">
        <f>IF(I28&lt;&gt;"",IF(I30&lt;&gt;"",SMALL(I28:J30,1),""),"")</f>
        <v>0</v>
      </c>
      <c r="L28" s="60"/>
      <c r="M28" s="75"/>
      <c r="N28" s="60"/>
      <c r="O28" s="61"/>
      <c r="P28" s="74"/>
      <c r="S28" s="65"/>
      <c r="T28" s="66"/>
      <c r="U28" s="67"/>
      <c r="V28" s="67"/>
      <c r="W28" s="68"/>
      <c r="X28" s="68"/>
    </row>
    <row r="29" spans="2:24" ht="18" customHeight="1">
      <c r="B29" s="70"/>
      <c r="C29" s="61"/>
      <c r="D29" s="60"/>
      <c r="E29" s="60"/>
      <c r="F29" s="73"/>
      <c r="G29" s="69" t="str">
        <f>IF(G28="","",VLOOKUP(G28,LISTAS!$F$5:$G$204,2,0))</f>
        <v/>
      </c>
      <c r="H29" s="164"/>
      <c r="I29" s="79"/>
      <c r="J29" s="58"/>
      <c r="K29" s="59"/>
      <c r="L29" s="60"/>
      <c r="M29" s="75"/>
      <c r="N29" s="60"/>
      <c r="O29" s="61"/>
      <c r="P29" s="74"/>
      <c r="S29" s="65"/>
      <c r="T29" s="66"/>
      <c r="U29" s="67"/>
      <c r="V29" s="67"/>
      <c r="W29" s="68"/>
      <c r="X29" s="68"/>
    </row>
    <row r="30" spans="2:24" ht="18" customHeight="1">
      <c r="B30" s="70"/>
      <c r="C30" s="61"/>
      <c r="D30" s="60"/>
      <c r="E30" s="75"/>
      <c r="F30" s="76"/>
      <c r="G30" s="57" t="str">
        <f>IF(D32&lt;&gt;"",IF(D34&lt;&gt;"",IF(D32=D34,"",IF(D32&gt;D34,C32,C34)),""),"")</f>
        <v/>
      </c>
      <c r="H30" s="163">
        <v>1</v>
      </c>
      <c r="I30" s="79">
        <f>IF(H30&lt;&gt;"",H30,"")</f>
        <v>1</v>
      </c>
      <c r="J30" s="58" t="str">
        <f>IF(H30&lt;&gt;"",IF(G30="","",G30),"")</f>
        <v/>
      </c>
      <c r="K30" s="59" t="str">
        <f>VLOOKUP(K28,I28:J30,2,0)</f>
        <v/>
      </c>
      <c r="L30" s="60"/>
      <c r="M30" s="75"/>
      <c r="N30" s="60"/>
      <c r="O30" s="61"/>
      <c r="P30" s="74"/>
      <c r="S30" s="65"/>
      <c r="T30" s="66"/>
      <c r="U30" s="67"/>
      <c r="V30" s="67"/>
      <c r="W30" s="68"/>
      <c r="X30" s="68"/>
    </row>
    <row r="31" spans="2:24" ht="18" customHeight="1">
      <c r="B31" s="70"/>
      <c r="C31" s="61"/>
      <c r="D31" s="60"/>
      <c r="E31" s="75"/>
      <c r="F31" s="60"/>
      <c r="G31" s="69" t="str">
        <f>IF(G30="","",VLOOKUP(G30,LISTAS!$F$5:$G$204,2,0))</f>
        <v/>
      </c>
      <c r="H31" s="164"/>
      <c r="I31" s="58"/>
      <c r="J31" s="58"/>
      <c r="K31" s="59"/>
      <c r="L31" s="60"/>
      <c r="M31" s="75"/>
      <c r="N31" s="60"/>
      <c r="O31" s="61"/>
      <c r="P31" s="74"/>
      <c r="S31" s="65"/>
      <c r="T31" s="66"/>
      <c r="U31" s="67"/>
      <c r="V31" s="67"/>
      <c r="W31" s="68"/>
      <c r="X31" s="68"/>
    </row>
    <row r="32" spans="2:24" ht="18" customHeight="1">
      <c r="B32" s="70">
        <v>4</v>
      </c>
      <c r="C32" s="57"/>
      <c r="D32" s="163">
        <v>0</v>
      </c>
      <c r="E32" s="78">
        <f>IF(D32&lt;&gt;"",D32,"")</f>
        <v>0</v>
      </c>
      <c r="F32" s="58" t="str">
        <f>IF(D32&lt;&gt;"",IF(C32="","",C32),"")</f>
        <v/>
      </c>
      <c r="G32" s="59">
        <f>IF(E32&lt;&gt;"",IF(E34&lt;&gt;"",SMALL(E32:F34,1),""),"")</f>
        <v>0</v>
      </c>
      <c r="H32" s="60"/>
      <c r="I32" s="60"/>
      <c r="J32" s="60"/>
      <c r="K32" s="61"/>
      <c r="L32" s="60"/>
      <c r="M32" s="75"/>
      <c r="N32" s="60"/>
      <c r="O32" s="61"/>
      <c r="P32" s="74"/>
      <c r="S32" s="65"/>
      <c r="T32" s="66"/>
      <c r="U32" s="67"/>
      <c r="V32" s="67"/>
      <c r="W32" s="68"/>
      <c r="X32" s="68"/>
    </row>
    <row r="33" spans="2:24" ht="18" customHeight="1">
      <c r="B33" s="70"/>
      <c r="C33" s="69" t="str">
        <f>IF(C32="","",VLOOKUP(C32,LISTAS!$F$5:$G$204,2,0))</f>
        <v/>
      </c>
      <c r="D33" s="164"/>
      <c r="E33" s="79"/>
      <c r="F33" s="58"/>
      <c r="G33" s="59"/>
      <c r="H33" s="60"/>
      <c r="I33" s="60"/>
      <c r="J33" s="60"/>
      <c r="K33" s="61"/>
      <c r="L33" s="60"/>
      <c r="M33" s="75"/>
      <c r="N33" s="60"/>
      <c r="O33" s="61"/>
      <c r="P33" s="74"/>
      <c r="S33" s="65"/>
      <c r="T33" s="66"/>
      <c r="U33" s="67"/>
      <c r="V33" s="67"/>
      <c r="W33" s="68"/>
      <c r="X33" s="68"/>
    </row>
    <row r="34" spans="2:24" ht="18" customHeight="1">
      <c r="B34" s="70">
        <v>13</v>
      </c>
      <c r="C34" s="57"/>
      <c r="D34" s="163">
        <v>0</v>
      </c>
      <c r="E34" s="79">
        <f>IF(D34&lt;&gt;"",D34,"")</f>
        <v>0</v>
      </c>
      <c r="F34" s="58" t="str">
        <f>IF(D34&lt;&gt;"",IF(C34="","",C34),"")</f>
        <v/>
      </c>
      <c r="G34" s="59" t="str">
        <f>VLOOKUP(G32,E32:F34,2,0)</f>
        <v/>
      </c>
      <c r="H34" s="60"/>
      <c r="I34" s="60"/>
      <c r="J34" s="60"/>
      <c r="K34" s="61"/>
      <c r="L34" s="60"/>
      <c r="M34" s="75"/>
      <c r="N34" s="60"/>
      <c r="O34" s="61"/>
      <c r="P34" s="74"/>
      <c r="S34" s="65"/>
      <c r="T34" s="66"/>
      <c r="U34" s="67"/>
      <c r="V34" s="67"/>
      <c r="W34" s="68"/>
      <c r="X34" s="68"/>
    </row>
    <row r="35" spans="2:24" ht="18" customHeight="1">
      <c r="B35" s="70"/>
      <c r="C35" s="69" t="str">
        <f>IF(C34="","",VLOOKUP(C34,LISTAS!$F$5:$G$204,2,0))</f>
        <v/>
      </c>
      <c r="D35" s="164"/>
      <c r="E35" s="58"/>
      <c r="F35" s="58"/>
      <c r="G35" s="59"/>
      <c r="H35" s="60"/>
      <c r="I35" s="60"/>
      <c r="J35" s="60"/>
      <c r="K35" s="61"/>
      <c r="L35" s="60"/>
      <c r="M35" s="75"/>
      <c r="N35" s="60"/>
      <c r="O35" s="61"/>
      <c r="P35" s="60"/>
      <c r="S35" s="65"/>
      <c r="T35" s="66"/>
      <c r="U35" s="67"/>
      <c r="V35" s="67"/>
      <c r="W35" s="68"/>
      <c r="X35" s="68"/>
    </row>
    <row r="36" spans="2:24" ht="18" customHeight="1">
      <c r="B36" s="70"/>
      <c r="C36" s="61"/>
      <c r="D36" s="60"/>
      <c r="E36" s="60"/>
      <c r="F36" s="60"/>
      <c r="G36" s="61"/>
      <c r="H36" s="60"/>
      <c r="I36" s="60"/>
      <c r="J36" s="60"/>
      <c r="K36" s="61"/>
      <c r="L36" s="60"/>
      <c r="M36" s="75"/>
      <c r="N36" s="60"/>
      <c r="O36" s="57" t="str">
        <f>IF(L20&lt;&gt;"",IF(L22&lt;&gt;"",IF(L20=L22,"",IF(L20&gt;L22,K20,K22)),""),"")</f>
        <v>IGOR, LUCA, GABRIEL</v>
      </c>
      <c r="P36" s="163">
        <v>1</v>
      </c>
      <c r="S36" s="65"/>
      <c r="T36" s="66"/>
      <c r="U36" s="67"/>
      <c r="V36" s="67"/>
      <c r="W36" s="68"/>
      <c r="X36" s="68"/>
    </row>
    <row r="37" spans="2:24" ht="18" customHeight="1">
      <c r="B37" s="70"/>
      <c r="C37" s="61"/>
      <c r="D37" s="60"/>
      <c r="E37" s="60"/>
      <c r="F37" s="60"/>
      <c r="G37" s="61"/>
      <c r="H37" s="60"/>
      <c r="I37" s="60"/>
      <c r="J37" s="60"/>
      <c r="K37" s="61"/>
      <c r="L37" s="60"/>
      <c r="M37" s="75"/>
      <c r="N37" s="60"/>
      <c r="O37" s="69" t="str">
        <f>IF(O36="","",VLOOKUP(O36,LISTAS!$F$5:$G$204,2,0))</f>
        <v>LICEU JARDIM</v>
      </c>
      <c r="P37" s="164"/>
      <c r="S37" s="65"/>
      <c r="T37" s="66"/>
      <c r="U37" s="67"/>
      <c r="V37" s="67"/>
      <c r="W37" s="68"/>
      <c r="X37" s="68"/>
    </row>
    <row r="38" spans="2:24" ht="18" customHeight="1">
      <c r="B38" s="70"/>
      <c r="C38" s="61"/>
      <c r="D38" s="60"/>
      <c r="E38" s="60"/>
      <c r="F38" s="60"/>
      <c r="G38" s="61"/>
      <c r="H38" s="60"/>
      <c r="I38" s="60"/>
      <c r="J38" s="60"/>
      <c r="K38" s="61"/>
      <c r="L38" s="60"/>
      <c r="M38" s="75"/>
      <c r="N38" s="76"/>
      <c r="O38" s="57" t="str">
        <f>IF(L52&lt;&gt;"",IF(L54&lt;&gt;"",IF(L52=L54,"",IF(L52&gt;L54,K52,K54)),""),"")</f>
        <v/>
      </c>
      <c r="P38" s="163">
        <v>0</v>
      </c>
      <c r="S38" s="65"/>
      <c r="T38" s="66"/>
      <c r="U38" s="67"/>
      <c r="V38" s="67"/>
      <c r="W38" s="68"/>
      <c r="X38" s="68"/>
    </row>
    <row r="39" spans="2:24" ht="18" customHeight="1">
      <c r="B39" s="70"/>
      <c r="C39" s="61"/>
      <c r="D39" s="60"/>
      <c r="E39" s="60"/>
      <c r="F39" s="60"/>
      <c r="G39" s="61"/>
      <c r="H39" s="60"/>
      <c r="I39" s="60"/>
      <c r="J39" s="60"/>
      <c r="K39" s="61"/>
      <c r="L39" s="60"/>
      <c r="M39" s="75"/>
      <c r="N39" s="60"/>
      <c r="O39" s="69" t="str">
        <f>IF(O38="","",VLOOKUP(O38,LISTAS!$F$5:$G$204,2,0))</f>
        <v/>
      </c>
      <c r="P39" s="164"/>
      <c r="S39" s="65"/>
      <c r="T39" s="66"/>
      <c r="U39" s="67"/>
      <c r="V39" s="67"/>
      <c r="W39" s="68"/>
      <c r="X39" s="68"/>
    </row>
    <row r="40" spans="2:24" ht="18" customHeight="1">
      <c r="B40" s="70">
        <v>3</v>
      </c>
      <c r="C40" s="57"/>
      <c r="D40" s="163">
        <v>0</v>
      </c>
      <c r="E40" s="58">
        <f>IF(D40&lt;&gt;"",D40,"")</f>
        <v>0</v>
      </c>
      <c r="F40" s="58" t="str">
        <f>IF(D40&lt;&gt;"",IF(C40="","",C40),"")</f>
        <v/>
      </c>
      <c r="G40" s="59">
        <f>IF(E40&lt;&gt;"",IF(E42&lt;&gt;"",SMALL(E40:F42,1),""),"")</f>
        <v>0</v>
      </c>
      <c r="H40" s="60"/>
      <c r="I40" s="60"/>
      <c r="J40" s="60"/>
      <c r="K40" s="61"/>
      <c r="L40" s="60"/>
      <c r="M40" s="75"/>
      <c r="N40" s="60"/>
      <c r="O40" s="61"/>
      <c r="P40" s="74"/>
      <c r="S40" s="65"/>
      <c r="T40" s="66"/>
      <c r="U40" s="67"/>
      <c r="V40" s="67" t="str">
        <f>IF(U40="","",VLOOKUP(U40,LISTAS!$F$5:$G$204,2,0))</f>
        <v/>
      </c>
      <c r="W40" s="68" t="str">
        <f t="shared" si="1"/>
        <v/>
      </c>
      <c r="X40" s="68" t="str">
        <f t="shared" ref="X40:X68" si="3">IF(S40="","",IF($V$5="NÃO","",IF(S40=1,400,IF(S40=2,340,IF(S40=3,300,IF(S40=4,280,IF(S40=5,270,IF(S40=6,260,IF(S40=7,250,IF(S40=8,240,IF(S40=9,200,IF(S40=10,200,IF(S40=11,200,IF(S40=12,200,IF(S40=13,200,IF(S40=14,200,IF(S40=15,200,IF(S40=16,200,IF(S40&gt;16,"","")))))))))))))))))))</f>
        <v/>
      </c>
    </row>
    <row r="41" spans="2:24" ht="18" customHeight="1">
      <c r="B41" s="70"/>
      <c r="C41" s="69" t="str">
        <f>IF(C40="","",VLOOKUP(C40,LISTAS!$F$5:$G$204,2,0))</f>
        <v/>
      </c>
      <c r="D41" s="164"/>
      <c r="E41" s="58"/>
      <c r="F41" s="58"/>
      <c r="G41" s="59"/>
      <c r="H41" s="60"/>
      <c r="I41" s="60"/>
      <c r="J41" s="60"/>
      <c r="K41" s="61"/>
      <c r="L41" s="60"/>
      <c r="M41" s="75"/>
      <c r="N41" s="60"/>
      <c r="O41" s="61"/>
      <c r="P41" s="74"/>
      <c r="S41" s="65"/>
      <c r="T41" s="66"/>
      <c r="U41" s="67"/>
      <c r="V41" s="67"/>
      <c r="W41" s="68"/>
      <c r="X41" s="68"/>
    </row>
    <row r="42" spans="2:24" ht="18" customHeight="1">
      <c r="B42" s="70">
        <v>14</v>
      </c>
      <c r="C42" s="57"/>
      <c r="D42" s="163">
        <v>0</v>
      </c>
      <c r="E42" s="71">
        <f>IF(D42&lt;&gt;"",D42,"")</f>
        <v>0</v>
      </c>
      <c r="F42" s="72" t="str">
        <f>IF(D42&lt;&gt;"",IF(C42="","",C42),"")</f>
        <v/>
      </c>
      <c r="G42" s="59" t="str">
        <f>VLOOKUP(G40,E40:F42,2,0)</f>
        <v/>
      </c>
      <c r="H42" s="60"/>
      <c r="I42" s="60"/>
      <c r="J42" s="60"/>
      <c r="K42" s="61"/>
      <c r="L42" s="60"/>
      <c r="M42" s="75"/>
      <c r="N42" s="60"/>
      <c r="O42" s="61"/>
      <c r="P42" s="74"/>
      <c r="S42" s="65"/>
      <c r="T42" s="66"/>
      <c r="U42" s="67"/>
      <c r="V42" s="67" t="str">
        <f>IF(U42="","",VLOOKUP(U42,LISTAS!$F$5:$G$204,2,0))</f>
        <v/>
      </c>
      <c r="W42" s="68" t="str">
        <f t="shared" si="1"/>
        <v/>
      </c>
      <c r="X42" s="68" t="str">
        <f t="shared" si="3"/>
        <v/>
      </c>
    </row>
    <row r="43" spans="2:24" ht="18" customHeight="1">
      <c r="B43" s="70"/>
      <c r="C43" s="69" t="str">
        <f>IF(C42="","",VLOOKUP(C42,LISTAS!$F$5:$G$204,2,0))</f>
        <v/>
      </c>
      <c r="D43" s="164"/>
      <c r="E43" s="58"/>
      <c r="F43" s="72"/>
      <c r="G43" s="59"/>
      <c r="H43" s="60"/>
      <c r="I43" s="60"/>
      <c r="J43" s="60"/>
      <c r="K43" s="61"/>
      <c r="L43" s="60"/>
      <c r="M43" s="75"/>
      <c r="N43" s="60"/>
      <c r="O43" s="61"/>
      <c r="P43" s="74"/>
      <c r="S43" s="65"/>
      <c r="T43" s="66"/>
      <c r="U43" s="67"/>
      <c r="V43" s="67"/>
      <c r="W43" s="68"/>
      <c r="X43" s="68"/>
    </row>
    <row r="44" spans="2:24" ht="18" customHeight="1">
      <c r="B44" s="70"/>
      <c r="C44" s="61"/>
      <c r="D44" s="60"/>
      <c r="E44" s="60"/>
      <c r="F44" s="73"/>
      <c r="G44" s="57" t="str">
        <f>IF(D40&lt;&gt;"",IF(D42&lt;&gt;"",IF(D40=D42,"",IF(D40&gt;D42,C40,C42)),""),"")</f>
        <v/>
      </c>
      <c r="H44" s="163">
        <v>0</v>
      </c>
      <c r="I44" s="58">
        <f>IF(H44&lt;&gt;"",H44,"")</f>
        <v>0</v>
      </c>
      <c r="J44" s="58" t="str">
        <f>IF(H44&lt;&gt;"",IF(G44="","",G44),"")</f>
        <v/>
      </c>
      <c r="K44" s="59">
        <f>IF(I44&lt;&gt;"",IF(I46&lt;&gt;"",SMALL(I44:J46,1),""),"")</f>
        <v>0</v>
      </c>
      <c r="L44" s="60"/>
      <c r="M44" s="75"/>
      <c r="N44" s="60"/>
      <c r="O44" s="61"/>
      <c r="P44" s="74"/>
      <c r="S44" s="65"/>
      <c r="T44" s="66"/>
      <c r="U44" s="67"/>
      <c r="V44" s="67" t="str">
        <f>IF(U44="","",VLOOKUP(U44,LISTAS!$F$5:$G$204,2,0))</f>
        <v/>
      </c>
      <c r="W44" s="68" t="str">
        <f t="shared" si="1"/>
        <v/>
      </c>
      <c r="X44" s="68" t="str">
        <f t="shared" si="3"/>
        <v/>
      </c>
    </row>
    <row r="45" spans="2:24" ht="18" customHeight="1">
      <c r="B45" s="70"/>
      <c r="C45" s="61"/>
      <c r="D45" s="60"/>
      <c r="E45" s="60"/>
      <c r="F45" s="73"/>
      <c r="G45" s="69" t="str">
        <f>IF(G44="","",VLOOKUP(G44,LISTAS!$F$5:$G$204,2,0))</f>
        <v/>
      </c>
      <c r="H45" s="164"/>
      <c r="I45" s="58"/>
      <c r="J45" s="58"/>
      <c r="K45" s="59"/>
      <c r="L45" s="60"/>
      <c r="M45" s="75"/>
      <c r="N45" s="60"/>
      <c r="O45" s="61"/>
      <c r="P45" s="74"/>
      <c r="S45" s="65"/>
      <c r="T45" s="66"/>
      <c r="U45" s="67"/>
      <c r="V45" s="67"/>
      <c r="W45" s="68"/>
      <c r="X45" s="68"/>
    </row>
    <row r="46" spans="2:24" ht="18" customHeight="1">
      <c r="B46" s="70"/>
      <c r="C46" s="61"/>
      <c r="D46" s="60"/>
      <c r="E46" s="75"/>
      <c r="F46" s="76"/>
      <c r="G46" s="57" t="str">
        <f>IF(D48&lt;&gt;"",IF(D50&lt;&gt;"",IF(D48=D50,"",IF(D48&gt;D50,C48,C50)),""),"")</f>
        <v/>
      </c>
      <c r="H46" s="163">
        <v>0</v>
      </c>
      <c r="I46" s="71">
        <f>IF(H46&lt;&gt;"",H46,"")</f>
        <v>0</v>
      </c>
      <c r="J46" s="58" t="str">
        <f>IF(H46&lt;&gt;"",IF(G46="","",G46),"")</f>
        <v/>
      </c>
      <c r="K46" s="59" t="str">
        <f>VLOOKUP(K44,I44:J46,2,0)</f>
        <v/>
      </c>
      <c r="L46" s="60"/>
      <c r="M46" s="75"/>
      <c r="N46" s="60"/>
      <c r="O46" s="61"/>
      <c r="P46" s="74"/>
      <c r="S46" s="65"/>
      <c r="T46" s="66"/>
      <c r="U46" s="67"/>
      <c r="V46" s="67" t="str">
        <f>IF(U46="","",VLOOKUP(U46,LISTAS!$F$5:$G$204,2,0))</f>
        <v/>
      </c>
      <c r="W46" s="68" t="str">
        <f t="shared" si="1"/>
        <v/>
      </c>
      <c r="X46" s="68" t="str">
        <f t="shared" si="3"/>
        <v/>
      </c>
    </row>
    <row r="47" spans="2:24" ht="18" customHeight="1">
      <c r="B47" s="70"/>
      <c r="C47" s="61"/>
      <c r="D47" s="60"/>
      <c r="E47" s="75"/>
      <c r="F47" s="60"/>
      <c r="G47" s="69" t="str">
        <f>IF(G46="","",VLOOKUP(G46,LISTAS!$F$5:$G$204,2,0))</f>
        <v/>
      </c>
      <c r="H47" s="164"/>
      <c r="I47" s="77"/>
      <c r="J47" s="58"/>
      <c r="K47" s="59"/>
      <c r="L47" s="60"/>
      <c r="M47" s="75"/>
      <c r="N47" s="60"/>
      <c r="O47" s="61"/>
      <c r="P47" s="74"/>
      <c r="S47" s="65"/>
      <c r="T47" s="66"/>
      <c r="U47" s="67"/>
      <c r="V47" s="67"/>
      <c r="W47" s="68"/>
      <c r="X47" s="68"/>
    </row>
    <row r="48" spans="2:24" ht="18" customHeight="1">
      <c r="B48" s="70">
        <v>5</v>
      </c>
      <c r="C48" s="57"/>
      <c r="D48" s="163">
        <v>0</v>
      </c>
      <c r="E48" s="78">
        <f>IF(D48&lt;&gt;"",D48,"")</f>
        <v>0</v>
      </c>
      <c r="F48" s="58" t="str">
        <f>IF(D48&lt;&gt;"",IF(C48="","",C48),"")</f>
        <v/>
      </c>
      <c r="G48" s="59">
        <f>IF(E48&lt;&gt;"",IF(E50&lt;&gt;"",SMALL(E48:F50,1),""),"")</f>
        <v>0</v>
      </c>
      <c r="H48" s="60"/>
      <c r="I48" s="75"/>
      <c r="J48" s="60"/>
      <c r="K48" s="61"/>
      <c r="L48" s="60"/>
      <c r="M48" s="75"/>
      <c r="N48" s="60"/>
      <c r="O48" s="61"/>
      <c r="P48" s="74"/>
      <c r="S48" s="65"/>
      <c r="T48" s="66"/>
      <c r="U48" s="67"/>
      <c r="V48" s="67" t="str">
        <f>IF(U48="","",VLOOKUP(U48,LISTAS!$F$5:$G$204,2,0))</f>
        <v/>
      </c>
      <c r="W48" s="68" t="str">
        <f t="shared" si="1"/>
        <v/>
      </c>
      <c r="X48" s="68" t="str">
        <f t="shared" si="3"/>
        <v/>
      </c>
    </row>
    <row r="49" spans="2:24" ht="18" customHeight="1">
      <c r="B49" s="70"/>
      <c r="C49" s="69" t="str">
        <f>IF(C48="","",VLOOKUP(C48,LISTAS!$F$5:$G$204,2,0))</f>
        <v/>
      </c>
      <c r="D49" s="164"/>
      <c r="E49" s="79"/>
      <c r="F49" s="58"/>
      <c r="G49" s="59"/>
      <c r="H49" s="60"/>
      <c r="I49" s="75"/>
      <c r="J49" s="60"/>
      <c r="K49" s="61"/>
      <c r="L49" s="60"/>
      <c r="M49" s="75"/>
      <c r="N49" s="60"/>
      <c r="O49" s="61"/>
      <c r="P49" s="74"/>
      <c r="S49" s="65"/>
      <c r="T49" s="66"/>
      <c r="U49" s="67"/>
      <c r="V49" s="67"/>
      <c r="W49" s="68"/>
      <c r="X49" s="68"/>
    </row>
    <row r="50" spans="2:24" ht="18" customHeight="1">
      <c r="B50" s="70">
        <v>12</v>
      </c>
      <c r="C50" s="57"/>
      <c r="D50" s="163">
        <v>0</v>
      </c>
      <c r="E50" s="79">
        <f>IF(D50&lt;&gt;"",D50,"")</f>
        <v>0</v>
      </c>
      <c r="F50" s="58" t="str">
        <f>IF(D50&lt;&gt;"",IF(C50="","",C50),"")</f>
        <v/>
      </c>
      <c r="G50" s="59" t="str">
        <f>VLOOKUP(G48,E48:F50,2,0)</f>
        <v/>
      </c>
      <c r="H50" s="60"/>
      <c r="I50" s="75"/>
      <c r="J50" s="60"/>
      <c r="K50" s="61"/>
      <c r="L50" s="60"/>
      <c r="M50" s="75"/>
      <c r="N50" s="60"/>
      <c r="O50" s="61"/>
      <c r="P50" s="74"/>
      <c r="S50" s="65"/>
      <c r="T50" s="66"/>
      <c r="U50" s="67"/>
      <c r="V50" s="67" t="str">
        <f>IF(U50="","",VLOOKUP(U50,LISTAS!$F$5:$G$204,2,0))</f>
        <v/>
      </c>
      <c r="W50" s="68" t="str">
        <f t="shared" si="1"/>
        <v/>
      </c>
      <c r="X50" s="68" t="str">
        <f t="shared" si="3"/>
        <v/>
      </c>
    </row>
    <row r="51" spans="2:24" ht="18" customHeight="1">
      <c r="B51" s="70"/>
      <c r="C51" s="69" t="str">
        <f>IF(C50="","",VLOOKUP(C50,LISTAS!$F$5:$G$204,2,0))</f>
        <v/>
      </c>
      <c r="D51" s="164"/>
      <c r="E51" s="58"/>
      <c r="F51" s="58"/>
      <c r="G51" s="59"/>
      <c r="H51" s="60"/>
      <c r="I51" s="75"/>
      <c r="J51" s="60"/>
      <c r="K51" s="61"/>
      <c r="L51" s="60"/>
      <c r="M51" s="75"/>
      <c r="N51" s="60"/>
      <c r="O51" s="61"/>
      <c r="P51" s="74"/>
      <c r="S51" s="65"/>
      <c r="T51" s="66"/>
      <c r="U51" s="67"/>
      <c r="V51" s="67"/>
      <c r="W51" s="68"/>
      <c r="X51" s="68"/>
    </row>
    <row r="52" spans="2:24" ht="18" customHeight="1">
      <c r="B52" s="70"/>
      <c r="C52" s="61"/>
      <c r="D52" s="60"/>
      <c r="E52" s="58"/>
      <c r="F52" s="58"/>
      <c r="G52" s="59"/>
      <c r="H52" s="60"/>
      <c r="I52" s="75"/>
      <c r="J52" s="60"/>
      <c r="K52" s="57" t="str">
        <f>IF(H44&lt;&gt;"",IF(H46&lt;&gt;"",IF(H44=H46,"",IF(H44&gt;H46,G44,G46)),""),"")</f>
        <v/>
      </c>
      <c r="L52" s="163">
        <v>0</v>
      </c>
      <c r="M52" s="80">
        <f>IF(L52&lt;&gt;"",L52,"")</f>
        <v>0</v>
      </c>
      <c r="N52" s="58" t="str">
        <f>IF(L52&lt;&gt;"",IF(K52="","",K52),"")</f>
        <v/>
      </c>
      <c r="O52" s="59">
        <f>IF(M52&lt;&gt;"",IF(M54&lt;&gt;"",SMALL(M52:N54,1),""),"")</f>
        <v>0</v>
      </c>
      <c r="P52" s="74"/>
      <c r="S52" s="65"/>
      <c r="T52" s="66"/>
      <c r="U52" s="67"/>
      <c r="V52" s="67" t="str">
        <f>IF(U52="","",VLOOKUP(U52,LISTAS!$F$5:$G$204,2,0))</f>
        <v/>
      </c>
      <c r="W52" s="68" t="str">
        <f t="shared" si="1"/>
        <v/>
      </c>
      <c r="X52" s="68" t="str">
        <f t="shared" si="3"/>
        <v/>
      </c>
    </row>
    <row r="53" spans="2:24" ht="18" customHeight="1">
      <c r="B53" s="70"/>
      <c r="C53" s="61"/>
      <c r="D53" s="60"/>
      <c r="E53" s="58"/>
      <c r="F53" s="58"/>
      <c r="G53" s="59"/>
      <c r="H53" s="60"/>
      <c r="I53" s="75"/>
      <c r="J53" s="60"/>
      <c r="K53" s="69" t="str">
        <f>IF(K52="","",VLOOKUP(K52,LISTAS!$F$5:$G$204,2,0))</f>
        <v/>
      </c>
      <c r="L53" s="164"/>
      <c r="M53" s="79"/>
      <c r="N53" s="72"/>
      <c r="O53" s="59"/>
      <c r="P53" s="74"/>
      <c r="S53" s="65"/>
      <c r="T53" s="66"/>
      <c r="U53" s="67"/>
      <c r="V53" s="67"/>
      <c r="W53" s="68"/>
      <c r="X53" s="68"/>
    </row>
    <row r="54" spans="2:24" ht="18" customHeight="1">
      <c r="B54" s="70"/>
      <c r="C54" s="61"/>
      <c r="D54" s="60"/>
      <c r="E54" s="58"/>
      <c r="F54" s="58"/>
      <c r="G54" s="59"/>
      <c r="H54" s="60"/>
      <c r="I54" s="75"/>
      <c r="J54" s="76"/>
      <c r="K54" s="57" t="str">
        <f>IF(H60&lt;&gt;"",IF(H62&lt;&gt;"",IF(H60=H62,"",IF(H60&gt;H62,G60,G62)),""),"")</f>
        <v/>
      </c>
      <c r="L54" s="163">
        <v>1</v>
      </c>
      <c r="M54" s="81">
        <f>IF(L54&lt;&gt;"",L54,"")</f>
        <v>1</v>
      </c>
      <c r="N54" s="58" t="str">
        <f>IF(L54&lt;&gt;"",IF(K54="","",K54),"")</f>
        <v/>
      </c>
      <c r="O54" s="59" t="str">
        <f>VLOOKUP(O52,M52:N54,2,0)</f>
        <v/>
      </c>
      <c r="P54" s="74"/>
      <c r="S54" s="65"/>
      <c r="T54" s="66"/>
      <c r="U54" s="67"/>
      <c r="V54" s="67" t="str">
        <f>IF(U54="","",VLOOKUP(U54,LISTAS!$F$5:$G$204,2,0))</f>
        <v/>
      </c>
      <c r="W54" s="68" t="str">
        <f t="shared" si="1"/>
        <v/>
      </c>
      <c r="X54" s="68" t="str">
        <f t="shared" si="3"/>
        <v/>
      </c>
    </row>
    <row r="55" spans="2:24" ht="18" customHeight="1">
      <c r="B55" s="70"/>
      <c r="C55" s="61"/>
      <c r="D55" s="60"/>
      <c r="E55" s="58"/>
      <c r="F55" s="58"/>
      <c r="G55" s="59"/>
      <c r="H55" s="60"/>
      <c r="I55" s="75"/>
      <c r="J55" s="60"/>
      <c r="K55" s="69" t="str">
        <f>IF(K54="","",VLOOKUP(K54,LISTAS!$F$5:$G$204,2,0))</f>
        <v/>
      </c>
      <c r="L55" s="164"/>
      <c r="M55" s="58"/>
      <c r="N55" s="58"/>
      <c r="O55" s="59"/>
      <c r="P55" s="74"/>
      <c r="S55" s="65"/>
      <c r="T55" s="66"/>
      <c r="U55" s="67"/>
      <c r="V55" s="67"/>
      <c r="W55" s="68"/>
      <c r="X55" s="68"/>
    </row>
    <row r="56" spans="2:24" ht="18" customHeight="1">
      <c r="B56" s="70">
        <v>8</v>
      </c>
      <c r="C56" s="57"/>
      <c r="D56" s="163">
        <v>0</v>
      </c>
      <c r="E56" s="58" t="s">
        <v>10</v>
      </c>
      <c r="F56" s="58" t="str">
        <f>IF(D56&lt;&gt;"",IF(C56="","",C56),"")</f>
        <v/>
      </c>
      <c r="G56" s="59">
        <f>IF(E56&lt;&gt;"",IF(E58&lt;&gt;"",SMALL(E56:F58,1),""),"")</f>
        <v>0</v>
      </c>
      <c r="H56" s="60"/>
      <c r="I56" s="75"/>
      <c r="J56" s="60"/>
      <c r="K56" s="61"/>
      <c r="L56" s="60"/>
      <c r="M56" s="58"/>
      <c r="N56" s="58"/>
      <c r="O56" s="59"/>
      <c r="P56" s="74"/>
      <c r="S56" s="65"/>
      <c r="T56" s="66"/>
      <c r="U56" s="67"/>
      <c r="V56" s="67" t="str">
        <f>IF(U56="","",VLOOKUP(U56,LISTAS!$F$5:$G$204,2,0))</f>
        <v/>
      </c>
      <c r="W56" s="68" t="str">
        <f t="shared" si="1"/>
        <v/>
      </c>
      <c r="X56" s="68" t="str">
        <f t="shared" si="3"/>
        <v/>
      </c>
    </row>
    <row r="57" spans="2:24" ht="18" customHeight="1">
      <c r="B57" s="70"/>
      <c r="C57" s="69" t="str">
        <f>IF(C56="","",VLOOKUP(C56,LISTAS!$F$5:$G$204,2,0))</f>
        <v/>
      </c>
      <c r="D57" s="164"/>
      <c r="E57" s="58"/>
      <c r="F57" s="58"/>
      <c r="G57" s="59"/>
      <c r="H57" s="60"/>
      <c r="I57" s="75"/>
      <c r="J57" s="60"/>
      <c r="K57" s="61"/>
      <c r="L57" s="60"/>
      <c r="M57" s="58"/>
      <c r="N57" s="58"/>
      <c r="O57" s="59"/>
      <c r="P57" s="74"/>
      <c r="S57" s="65"/>
      <c r="T57" s="66"/>
      <c r="U57" s="67"/>
      <c r="V57" s="67"/>
      <c r="W57" s="68"/>
      <c r="X57" s="68"/>
    </row>
    <row r="58" spans="2:24" ht="18" customHeight="1">
      <c r="B58" s="70">
        <v>10</v>
      </c>
      <c r="C58" s="57"/>
      <c r="D58" s="163">
        <v>0</v>
      </c>
      <c r="E58" s="71">
        <f>IF(D58&lt;&gt;"",D58,"")</f>
        <v>0</v>
      </c>
      <c r="F58" s="72" t="str">
        <f>IF(D58&lt;&gt;"",IF(C58="","",C58),"")</f>
        <v/>
      </c>
      <c r="G58" s="59" t="str">
        <f>VLOOKUP(G56,E56:F58,2,0)</f>
        <v/>
      </c>
      <c r="H58" s="60"/>
      <c r="I58" s="75"/>
      <c r="J58" s="60"/>
      <c r="K58" s="61"/>
      <c r="L58" s="60"/>
      <c r="M58" s="60"/>
      <c r="N58" s="60"/>
      <c r="O58" s="61"/>
      <c r="P58" s="74"/>
      <c r="S58" s="65"/>
      <c r="T58" s="66"/>
      <c r="U58" s="67"/>
      <c r="V58" s="67" t="str">
        <f>IF(U58="","",VLOOKUP(U58,LISTAS!$F$5:$G$204,2,0))</f>
        <v/>
      </c>
      <c r="W58" s="68" t="str">
        <f t="shared" si="1"/>
        <v/>
      </c>
      <c r="X58" s="68" t="str">
        <f t="shared" si="3"/>
        <v/>
      </c>
    </row>
    <row r="59" spans="2:24" ht="18" customHeight="1">
      <c r="B59" s="70"/>
      <c r="C59" s="69" t="str">
        <f>IF(C58="","",VLOOKUP(C58,LISTAS!$F$5:$G$204,2,0))</f>
        <v/>
      </c>
      <c r="D59" s="164"/>
      <c r="E59" s="58"/>
      <c r="F59" s="72"/>
      <c r="G59" s="59"/>
      <c r="H59" s="60"/>
      <c r="I59" s="75"/>
      <c r="J59" s="60"/>
      <c r="K59" s="61"/>
      <c r="L59" s="60"/>
      <c r="M59" s="60"/>
      <c r="N59" s="60"/>
      <c r="O59" s="61"/>
      <c r="P59" s="74"/>
      <c r="S59" s="65"/>
      <c r="T59" s="66"/>
      <c r="U59" s="67"/>
      <c r="V59" s="67"/>
      <c r="W59" s="68"/>
      <c r="X59" s="68"/>
    </row>
    <row r="60" spans="2:24" ht="18" customHeight="1">
      <c r="B60" s="70"/>
      <c r="C60" s="61"/>
      <c r="D60" s="60"/>
      <c r="E60" s="60"/>
      <c r="F60" s="73"/>
      <c r="G60" s="57" t="str">
        <f>IF(D56&lt;&gt;"",IF(D58&lt;&gt;"",IF(D56=D58,"",IF(D56&gt;D58,C56,C58)),""),"")</f>
        <v/>
      </c>
      <c r="H60" s="163">
        <v>0</v>
      </c>
      <c r="I60" s="78">
        <f>IF(H60&lt;&gt;"",H60,"")</f>
        <v>0</v>
      </c>
      <c r="J60" s="58" t="str">
        <f>IF(H60&lt;&gt;"",IF(G60="","",G60),"")</f>
        <v/>
      </c>
      <c r="K60" s="59">
        <f>IF(I60&lt;&gt;"",IF(I62&lt;&gt;"",SMALL(I60:J62,1),""),"")</f>
        <v>0</v>
      </c>
      <c r="L60" s="60"/>
      <c r="M60" s="60"/>
      <c r="N60" s="60"/>
      <c r="O60" s="61"/>
      <c r="P60" s="74"/>
      <c r="S60" s="65"/>
      <c r="T60" s="66"/>
      <c r="U60" s="67"/>
      <c r="V60" s="67" t="str">
        <f>IF(U60="","",VLOOKUP(U60,LISTAS!$F$5:$G$204,2,0))</f>
        <v/>
      </c>
      <c r="W60" s="68" t="str">
        <f t="shared" si="1"/>
        <v/>
      </c>
      <c r="X60" s="68" t="str">
        <f t="shared" si="3"/>
        <v/>
      </c>
    </row>
    <row r="61" spans="2:24" ht="18" customHeight="1">
      <c r="B61" s="70"/>
      <c r="C61" s="61"/>
      <c r="D61" s="60"/>
      <c r="E61" s="60"/>
      <c r="F61" s="73"/>
      <c r="G61" s="69" t="str">
        <f>IF(G60="","",VLOOKUP(G60,LISTAS!$F$5:$G$204,2,0))</f>
        <v/>
      </c>
      <c r="H61" s="164"/>
      <c r="I61" s="79"/>
      <c r="J61" s="58"/>
      <c r="K61" s="59"/>
      <c r="L61" s="60"/>
      <c r="M61" s="60"/>
      <c r="N61" s="60"/>
      <c r="O61" s="61"/>
      <c r="P61" s="74"/>
      <c r="S61" s="65"/>
      <c r="T61" s="66"/>
      <c r="U61" s="67"/>
      <c r="V61" s="67"/>
      <c r="W61" s="68"/>
      <c r="X61" s="68"/>
    </row>
    <row r="62" spans="2:24" ht="17.25" customHeight="1">
      <c r="B62" s="70"/>
      <c r="C62" s="61"/>
      <c r="D62" s="60"/>
      <c r="E62" s="75"/>
      <c r="F62" s="76"/>
      <c r="G62" s="57" t="str">
        <f>IF(D64&lt;&gt;"",IF(D66&lt;&gt;"",IF(D64=D66,"",IF(D64&gt;D66,C64,C66)),""),"")</f>
        <v/>
      </c>
      <c r="H62" s="163">
        <v>1</v>
      </c>
      <c r="I62" s="79">
        <f>IF(H62&lt;&gt;"",H62,"")</f>
        <v>1</v>
      </c>
      <c r="J62" s="58" t="str">
        <f>IF(H62&lt;&gt;"",IF(G62="","",G62),"")</f>
        <v/>
      </c>
      <c r="K62" s="59" t="str">
        <f>VLOOKUP(K60,I60:J62,2,0)</f>
        <v/>
      </c>
      <c r="L62" s="60"/>
      <c r="M62" s="60"/>
      <c r="N62" s="60"/>
      <c r="O62" s="61"/>
      <c r="P62" s="74"/>
      <c r="S62" s="65"/>
      <c r="T62" s="66"/>
      <c r="U62" s="67"/>
      <c r="V62" s="67" t="str">
        <f>IF(U62="","",VLOOKUP(U62,LISTAS!$F$5:$G$204,2,0))</f>
        <v/>
      </c>
      <c r="W62" s="68" t="str">
        <f t="shared" si="1"/>
        <v/>
      </c>
      <c r="X62" s="68" t="str">
        <f t="shared" si="3"/>
        <v/>
      </c>
    </row>
    <row r="63" spans="2:24" ht="17.25" customHeight="1">
      <c r="B63" s="70"/>
      <c r="C63" s="61"/>
      <c r="D63" s="60"/>
      <c r="E63" s="75"/>
      <c r="F63" s="60"/>
      <c r="G63" s="69" t="str">
        <f>IF(G62="","",VLOOKUP(G62,LISTAS!$F$5:$G$204,2,0))</f>
        <v/>
      </c>
      <c r="H63" s="164"/>
      <c r="I63" s="58"/>
      <c r="J63" s="58"/>
      <c r="K63" s="59"/>
      <c r="L63" s="60"/>
      <c r="M63" s="60"/>
      <c r="N63" s="60"/>
      <c r="O63" s="61"/>
      <c r="P63" s="74"/>
      <c r="S63" s="65"/>
      <c r="T63" s="66"/>
      <c r="U63" s="67"/>
      <c r="V63" s="67"/>
      <c r="W63" s="68"/>
      <c r="X63" s="68"/>
    </row>
    <row r="64" spans="2:24" ht="18" customHeight="1">
      <c r="B64" s="70">
        <v>2</v>
      </c>
      <c r="C64" s="57"/>
      <c r="D64" s="163">
        <v>0</v>
      </c>
      <c r="E64" s="78">
        <f>IF(D64&lt;&gt;"",D64,"")</f>
        <v>0</v>
      </c>
      <c r="F64" s="58" t="str">
        <f>IF(D64&lt;&gt;"",IF(C64="","",C64),"")</f>
        <v/>
      </c>
      <c r="G64" s="59">
        <f>IF(E64&lt;&gt;"",IF(E66&lt;&gt;"",SMALL(E64:F66,1),""),"")</f>
        <v>0</v>
      </c>
      <c r="H64" s="58"/>
      <c r="I64" s="58"/>
      <c r="J64" s="58"/>
      <c r="K64" s="59"/>
      <c r="L64" s="60"/>
      <c r="M64" s="60"/>
      <c r="N64" s="60"/>
      <c r="O64" s="61"/>
      <c r="P64" s="74"/>
      <c r="S64" s="65"/>
      <c r="T64" s="66"/>
      <c r="U64" s="67"/>
      <c r="V64" s="67" t="str">
        <f>IF(U64="","",VLOOKUP(U64,LISTAS!$F$5:$G$204,2,0))</f>
        <v/>
      </c>
      <c r="W64" s="68" t="str">
        <f t="shared" si="1"/>
        <v/>
      </c>
      <c r="X64" s="68" t="str">
        <f t="shared" si="3"/>
        <v/>
      </c>
    </row>
    <row r="65" spans="2:24" ht="18" customHeight="1">
      <c r="B65" s="70"/>
      <c r="C65" s="69" t="str">
        <f>IF(C64="","",VLOOKUP(C64,LISTAS!$F$5:$G$204,2,0))</f>
        <v/>
      </c>
      <c r="D65" s="164"/>
      <c r="E65" s="79"/>
      <c r="F65" s="58"/>
      <c r="G65" s="59"/>
      <c r="H65" s="58"/>
      <c r="I65" s="58"/>
      <c r="J65" s="58"/>
      <c r="K65" s="59"/>
      <c r="L65" s="60"/>
      <c r="M65" s="60"/>
      <c r="N65" s="60"/>
      <c r="O65" s="61"/>
      <c r="P65" s="74"/>
      <c r="S65" s="65"/>
      <c r="T65" s="66"/>
      <c r="U65" s="67"/>
      <c r="V65" s="67"/>
      <c r="W65" s="68"/>
      <c r="X65" s="68"/>
    </row>
    <row r="66" spans="2:24" ht="18" customHeight="1">
      <c r="B66" s="70">
        <v>15</v>
      </c>
      <c r="C66" s="57"/>
      <c r="D66" s="163">
        <v>0</v>
      </c>
      <c r="E66" s="79">
        <f>IF(D66&lt;&gt;"",D66,"")</f>
        <v>0</v>
      </c>
      <c r="F66" s="58" t="str">
        <f>IF(D66&lt;&gt;"",IF(C66="","",C66),"")</f>
        <v/>
      </c>
      <c r="G66" s="59" t="str">
        <f>VLOOKUP(G64,E64:F66,2,0)</f>
        <v/>
      </c>
      <c r="H66" s="58"/>
      <c r="I66" s="58"/>
      <c r="J66" s="58"/>
      <c r="K66" s="59"/>
      <c r="L66" s="60"/>
      <c r="M66" s="60"/>
      <c r="N66" s="60"/>
      <c r="O66" s="61"/>
      <c r="P66" s="74"/>
      <c r="S66" s="65"/>
      <c r="T66" s="66"/>
      <c r="U66" s="67"/>
      <c r="V66" s="67" t="str">
        <f>IF(U66="","",VLOOKUP(U66,LISTAS!$F$5:$G$204,2,0))</f>
        <v/>
      </c>
      <c r="W66" s="68" t="str">
        <f t="shared" si="1"/>
        <v/>
      </c>
      <c r="X66" s="68" t="str">
        <f t="shared" si="3"/>
        <v/>
      </c>
    </row>
    <row r="67" spans="2:24" ht="18" customHeight="1">
      <c r="B67" s="70"/>
      <c r="C67" s="69" t="str">
        <f>IF(C66="","",VLOOKUP(C66,LISTAS!$F$5:$G$204,2,0))</f>
        <v/>
      </c>
      <c r="D67" s="164"/>
      <c r="E67" s="58"/>
      <c r="F67" s="58"/>
      <c r="G67" s="59"/>
      <c r="H67" s="58"/>
      <c r="I67" s="58"/>
      <c r="J67" s="58"/>
      <c r="K67" s="59"/>
      <c r="L67" s="60"/>
      <c r="M67" s="60"/>
      <c r="N67" s="60"/>
      <c r="O67" s="61"/>
      <c r="P67" s="74"/>
      <c r="S67" s="65"/>
      <c r="T67" s="66"/>
      <c r="U67" s="67"/>
      <c r="V67" s="67"/>
      <c r="W67" s="68"/>
      <c r="X67" s="68"/>
    </row>
    <row r="68" spans="2:24" ht="18" customHeight="1">
      <c r="B68" s="82"/>
      <c r="C68" s="83"/>
      <c r="D68" s="84"/>
      <c r="E68" s="84"/>
      <c r="F68" s="84"/>
      <c r="G68" s="83"/>
      <c r="H68" s="84"/>
      <c r="I68" s="84"/>
      <c r="J68" s="84"/>
      <c r="K68" s="83"/>
      <c r="L68" s="84"/>
      <c r="M68" s="84"/>
      <c r="N68" s="84"/>
      <c r="O68" s="83"/>
      <c r="P68" s="85"/>
      <c r="S68" s="65"/>
      <c r="T68" s="66"/>
      <c r="U68" s="67"/>
      <c r="V68" s="67" t="str">
        <f>IF(U68="","",VLOOKUP(U68,LISTAS!$F$5:$G$204,2,0))</f>
        <v/>
      </c>
      <c r="W68" s="68" t="str">
        <f t="shared" si="1"/>
        <v/>
      </c>
      <c r="X68" s="68" t="str">
        <f t="shared" si="3"/>
        <v/>
      </c>
    </row>
    <row r="69" spans="2:24" ht="18" customHeight="1">
      <c r="B69" s="86"/>
      <c r="C69" s="87"/>
      <c r="D69" s="15"/>
      <c r="E69" s="15"/>
      <c r="F69" s="15"/>
      <c r="G69" s="87"/>
      <c r="H69" s="15"/>
      <c r="I69" s="15"/>
      <c r="J69" s="15"/>
      <c r="K69" s="87"/>
      <c r="L69" s="15"/>
      <c r="M69" s="15"/>
      <c r="N69" s="15"/>
      <c r="O69" s="87"/>
      <c r="P69" s="15"/>
    </row>
    <row r="70" spans="2:24" ht="18" customHeight="1">
      <c r="B70" s="86"/>
      <c r="C70" s="87"/>
      <c r="D70" s="15"/>
      <c r="E70" s="15"/>
      <c r="F70" s="15"/>
      <c r="G70" s="87"/>
      <c r="H70" s="15"/>
      <c r="I70" s="15"/>
      <c r="J70" s="15"/>
      <c r="K70" s="87"/>
      <c r="L70" s="15"/>
      <c r="M70" s="15"/>
      <c r="N70" s="15"/>
      <c r="O70" s="87"/>
      <c r="P70" s="15"/>
    </row>
    <row r="71" spans="2:24" ht="30" customHeight="1">
      <c r="B71" s="153" t="s">
        <v>12</v>
      </c>
      <c r="C71" s="153"/>
      <c r="D71" s="153"/>
      <c r="E71" s="153"/>
      <c r="F71" s="153"/>
      <c r="G71" s="153"/>
      <c r="H71" s="153"/>
      <c r="I71" s="153"/>
      <c r="J71" s="153"/>
      <c r="K71" s="153"/>
      <c r="L71" s="153"/>
      <c r="M71" s="153"/>
      <c r="N71" s="153"/>
      <c r="O71" s="153"/>
      <c r="P71" s="153"/>
      <c r="S71" s="153" t="s">
        <v>13</v>
      </c>
      <c r="T71" s="153"/>
      <c r="U71" s="153"/>
      <c r="V71" s="153"/>
      <c r="W71" s="153"/>
      <c r="X71" s="153"/>
    </row>
    <row r="72" spans="2:24" ht="28.5" customHeight="1">
      <c r="B72" s="51"/>
      <c r="C72" s="52"/>
      <c r="D72" s="53"/>
      <c r="E72" s="53"/>
      <c r="F72" s="53"/>
      <c r="G72" s="54"/>
      <c r="H72" s="53"/>
      <c r="I72" s="53"/>
      <c r="J72" s="53"/>
      <c r="K72" s="54"/>
      <c r="L72" s="53"/>
      <c r="M72" s="53"/>
      <c r="N72" s="53"/>
      <c r="O72" s="54"/>
      <c r="P72" s="55"/>
      <c r="S72" s="165" t="s">
        <v>4</v>
      </c>
      <c r="T72" s="165"/>
      <c r="U72" s="25" t="s">
        <v>5</v>
      </c>
      <c r="V72" s="25" t="s">
        <v>6</v>
      </c>
      <c r="W72" s="25" t="s">
        <v>7</v>
      </c>
      <c r="X72" s="25" t="s">
        <v>8</v>
      </c>
    </row>
    <row r="73" spans="2:24" ht="18" customHeight="1">
      <c r="B73" s="56">
        <v>1</v>
      </c>
      <c r="C73" s="88"/>
      <c r="D73" s="163">
        <v>0</v>
      </c>
      <c r="E73" s="58">
        <f>IF(D73&lt;&gt;"",D73,"")</f>
        <v>0</v>
      </c>
      <c r="F73" s="58" t="str">
        <f>IF(D73&lt;&gt;"",IF(C73="","",C73),"")</f>
        <v/>
      </c>
      <c r="G73" s="59">
        <f>IF(E73&lt;&gt;"",IF(E75&lt;&gt;"",SMALL(E73:F75,1),""),"")</f>
        <v>0</v>
      </c>
      <c r="H73" s="60"/>
      <c r="I73" s="60"/>
      <c r="J73" s="60"/>
      <c r="K73" s="61"/>
      <c r="L73" s="60"/>
      <c r="M73" s="62"/>
      <c r="N73" s="62"/>
      <c r="O73" s="63"/>
      <c r="P73" s="64"/>
      <c r="S73" s="65" t="str">
        <f>IF(U73&lt;&gt;"",1,"")</f>
        <v/>
      </c>
      <c r="T73" s="66" t="str">
        <f t="shared" ref="T73:T88" si="4">IF(S73&lt;&gt;"","LUGAR","")</f>
        <v/>
      </c>
      <c r="U73" s="67" t="str">
        <f>IF(P101&lt;&gt;"",IF(P103&lt;&gt;"",IF(P101=P103,"",IF(P101&gt;P103,O101,O103)),""),"")</f>
        <v/>
      </c>
      <c r="V73" s="67" t="str">
        <f>IF(U73="","",VLOOKUP(U73,LISTAS!$F$5:$G$204,2,0))</f>
        <v/>
      </c>
      <c r="W73" s="68" t="str">
        <f t="shared" ref="W73:W88" si="5">IF(S73="","",IF(S73=1,400,IF(S73=2,340,IF(S73=3,300,IF(S73=4,280,IF(S73=5,270,IF(S73=6,260,IF(S73=7,250,IF(S73=8,240,IF(S73=9,200,IF(S73=10,200,IF(S73=11,200,IF(S73=12,200,IF(S73=13,200,IF(S73=14,200,IF(S73=15,200,IF(S73=16,200,IF(S73&gt;16,"",""))))))))))))))))))</f>
        <v/>
      </c>
      <c r="X73" s="68" t="str">
        <f t="shared" ref="X73:X88" si="6">IF(S73="","",IF($V$5="NÃO","",IF(S73=1,400,IF(S73=2,340,IF(S73=3,300,IF(S73=4,280,IF(S73=5,270,IF(S73=6,260,IF(S73=7,250,IF(S73=8,240,IF(S73=9,200,IF(S73=10,200,IF(S73=11,200,IF(S73=12,200,IF(S73=13,200,IF(S73=14,200,IF(S73=15,200,IF(S73=16,200,IF(S73&gt;16,"","")))))))))))))))))))</f>
        <v/>
      </c>
    </row>
    <row r="74" spans="2:24" ht="18" customHeight="1">
      <c r="B74" s="56"/>
      <c r="C74" s="89" t="str">
        <f>IF(C73="","",VLOOKUP(C73,LISTAS!$F$5:$G$204,2,0))</f>
        <v/>
      </c>
      <c r="D74" s="164"/>
      <c r="E74" s="58"/>
      <c r="F74" s="58"/>
      <c r="G74" s="59"/>
      <c r="H74" s="60"/>
      <c r="I74" s="60"/>
      <c r="J74" s="60"/>
      <c r="K74" s="61"/>
      <c r="L74" s="60"/>
      <c r="M74" s="62"/>
      <c r="N74" s="62"/>
      <c r="O74" s="63"/>
      <c r="P74" s="64"/>
      <c r="S74" s="65" t="str">
        <f>IF(U74&lt;&gt;"",1+COUNTIF(S73,"1"),"")</f>
        <v/>
      </c>
      <c r="T74" s="66" t="str">
        <f t="shared" si="4"/>
        <v/>
      </c>
      <c r="U74" s="67" t="str">
        <f>IF(P101&lt;&gt;"",IF(P103&lt;&gt;"",IF(P101=P103,"",IF(P101&lt;P103,O101,O103)),""),"")</f>
        <v/>
      </c>
      <c r="V74" s="67" t="str">
        <f>IF(U74="","",VLOOKUP(U74,LISTAS!$F$5:$G$204,2,0))</f>
        <v/>
      </c>
      <c r="W74" s="68" t="str">
        <f t="shared" si="5"/>
        <v/>
      </c>
      <c r="X74" s="68" t="str">
        <f t="shared" si="6"/>
        <v/>
      </c>
    </row>
    <row r="75" spans="2:24" ht="18" customHeight="1">
      <c r="B75" s="70">
        <v>16</v>
      </c>
      <c r="C75" s="88"/>
      <c r="D75" s="163">
        <v>0</v>
      </c>
      <c r="E75" s="71">
        <f>IF(D75&lt;&gt;"",D75,"")</f>
        <v>0</v>
      </c>
      <c r="F75" s="72" t="str">
        <f>IF(D75&lt;&gt;"",IF(C75="","",C75),"")</f>
        <v/>
      </c>
      <c r="G75" s="59" t="str">
        <f>VLOOKUP(G73,E73:F75,2,0)</f>
        <v/>
      </c>
      <c r="H75" s="60"/>
      <c r="I75" s="60"/>
      <c r="J75" s="60"/>
      <c r="K75" s="61"/>
      <c r="L75" s="60"/>
      <c r="M75" s="62"/>
      <c r="N75" s="62"/>
      <c r="O75" s="63"/>
      <c r="P75" s="64"/>
      <c r="S75" s="65" t="str">
        <f>IF(U75&lt;&gt;"",1+COUNTIF(S73:S74,"1")+COUNTIF(S73:S74,"2"),"")</f>
        <v/>
      </c>
      <c r="T75" s="66" t="str">
        <f t="shared" si="4"/>
        <v/>
      </c>
      <c r="U75" s="67" t="str">
        <f>IF(U73&lt;&gt;"",IF(K85=U73,K87,IF(K87=U73,K85,IF(K117=U73,K119,IF(K119=U73,K117)))),"")</f>
        <v/>
      </c>
      <c r="V75" s="67" t="str">
        <f>IF(U75="","",VLOOKUP(U75,LISTAS!$F$5:$G$204,2,0))</f>
        <v/>
      </c>
      <c r="W75" s="68" t="str">
        <f t="shared" si="5"/>
        <v/>
      </c>
      <c r="X75" s="68" t="str">
        <f t="shared" si="6"/>
        <v/>
      </c>
    </row>
    <row r="76" spans="2:24" ht="18" customHeight="1">
      <c r="B76" s="70"/>
      <c r="C76" s="89" t="str">
        <f>IF(C75="","",VLOOKUP(C75,LISTAS!$F$5:$G$204,2,0))</f>
        <v/>
      </c>
      <c r="D76" s="164"/>
      <c r="E76" s="58"/>
      <c r="F76" s="72"/>
      <c r="G76" s="59"/>
      <c r="H76" s="60"/>
      <c r="I76" s="60"/>
      <c r="J76" s="60"/>
      <c r="K76" s="61"/>
      <c r="L76" s="60"/>
      <c r="M76" s="62"/>
      <c r="N76" s="62"/>
      <c r="O76" s="63"/>
      <c r="P76" s="64"/>
      <c r="S76" s="65" t="str">
        <f>IF(U76&lt;&gt;"",1+COUNTIF(S73:S75,"1")+COUNTIF(S73:S75,"2")+COUNTIF(S73:S75,"3"),"")</f>
        <v/>
      </c>
      <c r="T76" s="66" t="str">
        <f t="shared" si="4"/>
        <v/>
      </c>
      <c r="U76" s="67" t="str">
        <f>IF(U74&lt;&gt;"",IF(K85=U74,K87,IF(K87=U74,K85,IF(K117=U74,K119,IF(K119=U74,K117)))),"")</f>
        <v/>
      </c>
      <c r="V76" s="67" t="str">
        <f>IF(U76="","",VLOOKUP(U76,LISTAS!$F$5:$G$204,2,0))</f>
        <v/>
      </c>
      <c r="W76" s="68" t="str">
        <f t="shared" si="5"/>
        <v/>
      </c>
      <c r="X76" s="68" t="str">
        <f t="shared" si="6"/>
        <v/>
      </c>
    </row>
    <row r="77" spans="2:24" ht="18" customHeight="1">
      <c r="B77" s="70"/>
      <c r="C77" s="61"/>
      <c r="D77" s="60"/>
      <c r="E77" s="60"/>
      <c r="F77" s="73"/>
      <c r="G77" s="88" t="str">
        <f>IF(D73&lt;&gt;"",IF(D75&lt;&gt;"",IF(D73=D75,"",IF(D73&gt;D75,C73,C75)),""),"")</f>
        <v/>
      </c>
      <c r="H77" s="163">
        <v>0</v>
      </c>
      <c r="I77" s="58">
        <f>IF(H77&lt;&gt;"",H77,"")</f>
        <v>0</v>
      </c>
      <c r="J77" s="58" t="str">
        <f>IF(H77&lt;&gt;"",IF(G77="","",G77),"")</f>
        <v/>
      </c>
      <c r="K77" s="59">
        <f>IF(I77&lt;&gt;"",IF(I79&lt;&gt;"",SMALL(I77:J79,1),""),"")</f>
        <v>0</v>
      </c>
      <c r="L77" s="60"/>
      <c r="M77" s="60"/>
      <c r="N77" s="60"/>
      <c r="O77" s="61"/>
      <c r="P77" s="74"/>
      <c r="S77" s="65" t="str">
        <f>IF(U77&lt;&gt;"",1+COUNTIF(S73:S76,"1")+COUNTIF(S73:S76,"2")+COUNTIF(S73:S76,"3")+COUNTIF(S73:S76,"4"),"")</f>
        <v/>
      </c>
      <c r="T77" s="66" t="str">
        <f t="shared" si="4"/>
        <v/>
      </c>
      <c r="U77" s="67" t="str">
        <f>IF(U73&lt;&gt;"",IF(G77=U73,G79,IF(G79=U73,G77,IF(G93=U73,G95,IF(G95=U73,G93,IF(G109=U73,G111,IF(G111=U73,G109,IF(G125=U73,G127,IF(G127=U73,G125)))))))),"")</f>
        <v/>
      </c>
      <c r="V77" s="67" t="str">
        <f>IF(U77="","",VLOOKUP(U77,LISTAS!$F$5:$G$204,2,0))</f>
        <v/>
      </c>
      <c r="W77" s="68" t="str">
        <f t="shared" si="5"/>
        <v/>
      </c>
      <c r="X77" s="68" t="str">
        <f t="shared" si="6"/>
        <v/>
      </c>
    </row>
    <row r="78" spans="2:24" ht="18" customHeight="1">
      <c r="B78" s="70"/>
      <c r="C78" s="61"/>
      <c r="D78" s="60"/>
      <c r="E78" s="60"/>
      <c r="F78" s="73"/>
      <c r="G78" s="89" t="str">
        <f>IF(G77="","",VLOOKUP(G77,LISTAS!$F$5:$G$204,2,0))</f>
        <v/>
      </c>
      <c r="H78" s="164"/>
      <c r="I78" s="58"/>
      <c r="J78" s="58"/>
      <c r="K78" s="59"/>
      <c r="L78" s="60"/>
      <c r="M78" s="60"/>
      <c r="N78" s="60"/>
      <c r="O78" s="61"/>
      <c r="P78" s="74"/>
      <c r="S78" s="65" t="str">
        <f>IF(U78&lt;&gt;"",1+COUNTIF(S73:S77,"1")+COUNTIF(S73:S77,"2")+COUNTIF(S73:S77,"3")+COUNTIF(S73:S77,"4")+COUNTIF(S73:S77,"5"),"")</f>
        <v/>
      </c>
      <c r="T78" s="66" t="str">
        <f t="shared" si="4"/>
        <v/>
      </c>
      <c r="U78" s="67" t="str">
        <f>IF(U74&lt;&gt;"",IF(G77=U74,G79,IF(G79=U74,G77,IF(G93=U74,G95,IF(G95=U74,G93,IF(G109=U74,G111,IF(G111=U74,G109,IF(G125=U74,G127,IF(G127=U74,G125)))))))),"")</f>
        <v/>
      </c>
      <c r="V78" s="67" t="str">
        <f>IF(U78="","",VLOOKUP(U78,LISTAS!$F$5:$G$204,2,0))</f>
        <v/>
      </c>
      <c r="W78" s="68" t="str">
        <f t="shared" si="5"/>
        <v/>
      </c>
      <c r="X78" s="68" t="str">
        <f t="shared" si="6"/>
        <v/>
      </c>
    </row>
    <row r="79" spans="2:24" ht="18" customHeight="1">
      <c r="B79" s="70"/>
      <c r="C79" s="61"/>
      <c r="D79" s="60"/>
      <c r="E79" s="75"/>
      <c r="F79" s="76"/>
      <c r="G79" s="88" t="str">
        <f>IF(D81&lt;&gt;"",IF(D83&lt;&gt;"",IF(D81=D83,"",IF(D81&gt;D83,C81,C83)),""),"")</f>
        <v/>
      </c>
      <c r="H79" s="163">
        <v>0</v>
      </c>
      <c r="I79" s="71">
        <f>IF(H79&lt;&gt;"",H79,"")</f>
        <v>0</v>
      </c>
      <c r="J79" s="58" t="str">
        <f>IF(H79&lt;&gt;"",IF(G79="","",G79),"")</f>
        <v/>
      </c>
      <c r="K79" s="59" t="str">
        <f>VLOOKUP(K77,I77:J79,2,0)</f>
        <v/>
      </c>
      <c r="L79" s="60"/>
      <c r="M79" s="60"/>
      <c r="N79" s="60"/>
      <c r="O79" s="61"/>
      <c r="P79" s="74"/>
      <c r="S79" s="65" t="str">
        <f>IF(U79&lt;&gt;"",1+COUNTIF(S73:S78,"1")+COUNTIF(S73:S78,"2")+COUNTIF(S73:S78,"3")+COUNTIF(S73:S78,"4")+COUNTIF(S73:S78,"5")+COUNTIF(S73:S78,"6"),"")</f>
        <v/>
      </c>
      <c r="T79" s="66" t="str">
        <f t="shared" si="4"/>
        <v/>
      </c>
      <c r="U79" s="67" t="str">
        <f>IF(U75&lt;&gt;"",IF(G77=U75,G79,IF(G79=U75,G77,IF(G93=U75,G95,IF(G95=U75,G93,IF(G109=U75,G111,IF(G111=U75,G109,IF(G125=U75,G127,IF(G127=U75,G125)))))))),"")</f>
        <v/>
      </c>
      <c r="V79" s="67" t="str">
        <f>IF(U79="","",VLOOKUP(U79,LISTAS!$F$5:$G$204,2,0))</f>
        <v/>
      </c>
      <c r="W79" s="68" t="str">
        <f t="shared" si="5"/>
        <v/>
      </c>
      <c r="X79" s="68" t="str">
        <f t="shared" si="6"/>
        <v/>
      </c>
    </row>
    <row r="80" spans="2:24" ht="18" customHeight="1">
      <c r="B80" s="70"/>
      <c r="C80" s="61"/>
      <c r="D80" s="60"/>
      <c r="E80" s="75"/>
      <c r="F80" s="60"/>
      <c r="G80" s="89" t="str">
        <f>IF(G79="","",VLOOKUP(G79,LISTAS!$F$5:$G$204,2,0))</f>
        <v/>
      </c>
      <c r="H80" s="164"/>
      <c r="I80" s="77"/>
      <c r="J80" s="58"/>
      <c r="K80" s="59"/>
      <c r="L80" s="60"/>
      <c r="M80" s="60"/>
      <c r="N80" s="60"/>
      <c r="O80" s="61"/>
      <c r="P80" s="74"/>
      <c r="S80" s="65" t="str">
        <f>IF(U80&lt;&gt;"",1+COUNTIF(S73:S79,"1")+COUNTIF(S73:S79,"2")+COUNTIF(S73:S79,"3")+COUNTIF(S73:S79,"4")+COUNTIF(S73:S79,"5")+COUNTIF(S73:S79,"6")+COUNTIF(S73:S79,"7"),"")</f>
        <v/>
      </c>
      <c r="T80" s="66" t="str">
        <f t="shared" si="4"/>
        <v/>
      </c>
      <c r="U80" s="67" t="str">
        <f>IF(U76&lt;&gt;"",IF(G77=U76,G79,IF(G79=U76,G77,IF(G93=U76,G95,IF(G95=U76,G93,IF(G109=U76,G111,IF(G111=U76,G109,IF(G125=U76,G127,IF(G127=U76,G125)))))))),"")</f>
        <v/>
      </c>
      <c r="V80" s="67" t="str">
        <f>IF(U80="","",VLOOKUP(U80,LISTAS!$F$5:$G$204,2,0))</f>
        <v/>
      </c>
      <c r="W80" s="68" t="str">
        <f t="shared" si="5"/>
        <v/>
      </c>
      <c r="X80" s="68" t="str">
        <f t="shared" si="6"/>
        <v/>
      </c>
    </row>
    <row r="81" spans="2:24" ht="18" customHeight="1">
      <c r="B81" s="70">
        <v>7</v>
      </c>
      <c r="C81" s="88"/>
      <c r="D81" s="163">
        <v>0</v>
      </c>
      <c r="E81" s="78">
        <f>IF(D81&lt;&gt;"",D81,"")</f>
        <v>0</v>
      </c>
      <c r="F81" s="58" t="str">
        <f>IF(D81&lt;&gt;"",IF(C81="","",C81),"")</f>
        <v/>
      </c>
      <c r="G81" s="59">
        <f>IF(E81&lt;&gt;"",IF(E83&lt;&gt;"",SMALL(E81:F83,1),""),"")</f>
        <v>0</v>
      </c>
      <c r="H81" s="60"/>
      <c r="I81" s="75"/>
      <c r="J81" s="60"/>
      <c r="K81" s="61"/>
      <c r="L81" s="60"/>
      <c r="M81" s="60"/>
      <c r="N81" s="60"/>
      <c r="O81" s="61"/>
      <c r="P81" s="74"/>
      <c r="S81" s="65" t="str">
        <f>IF(U81&lt;&gt;"",1+COUNTIF(S73:S80,"1")+COUNTIF(S73:S80,"2")+COUNTIF(S73:S80,"3")+COUNTIF(S73:S80,"4")+COUNTIF(S73:S80,"5")+COUNTIF(S73:S80,"6")+COUNTIF(S73:S80,"7")+COUNTIF(S73:S80,"8"),"")</f>
        <v/>
      </c>
      <c r="T81" s="66" t="str">
        <f t="shared" si="4"/>
        <v/>
      </c>
      <c r="U81" s="67" t="str">
        <f>IF(U73&lt;&gt;"",IF(C73=U73,G75,IF(C75=U73,G75,IF(C81=U73,G83,IF(C83=U73,G83,IF(C89=U73,G91,IF(C91=U73,G91,IF(C97=U73,G99,IF(C99=U73,G99,IF(C105=U73,G107,IF(C107=U73,G107,IF(C113=U73,G115,IF(C115=U73,G115,IF(C121=U73,G123,IF(C123=U73,G123,IF(C129=U73,G131,IF(C131=U73,G131)))))))))))))))),"")</f>
        <v/>
      </c>
      <c r="V81" s="67" t="str">
        <f>IF(U81="","",VLOOKUP(U81,LISTAS!$F$5:$G$204,2,0))</f>
        <v/>
      </c>
      <c r="W81" s="68" t="str">
        <f t="shared" si="5"/>
        <v/>
      </c>
      <c r="X81" s="68" t="str">
        <f t="shared" si="6"/>
        <v/>
      </c>
    </row>
    <row r="82" spans="2:24" ht="18" customHeight="1">
      <c r="B82" s="70"/>
      <c r="C82" s="89" t="str">
        <f>IF(C81="","",VLOOKUP(C81,LISTAS!$F$5:$G$204,2,0))</f>
        <v/>
      </c>
      <c r="D82" s="164"/>
      <c r="E82" s="79"/>
      <c r="F82" s="58"/>
      <c r="G82" s="59"/>
      <c r="H82" s="60"/>
      <c r="I82" s="75"/>
      <c r="J82" s="60"/>
      <c r="K82" s="61"/>
      <c r="L82" s="60"/>
      <c r="M82" s="60"/>
      <c r="N82" s="60"/>
      <c r="O82" s="61"/>
      <c r="P82" s="74"/>
      <c r="S82" s="65" t="str">
        <f>IF(U82&lt;&gt;"",1+COUNTIF(S73:S81,"1")+COUNTIF(S73:S81,"2")+COUNTIF(S73:S81,"3")+COUNTIF(S73:S81,"4")+COUNTIF(S73:S81,"5")+COUNTIF(S73:S81,"6")+COUNTIF(S73:S81,"7")+COUNTIF(S73:S81,"8")+COUNTIF(S73:S81,"9"),"")</f>
        <v/>
      </c>
      <c r="T82" s="66" t="str">
        <f t="shared" si="4"/>
        <v/>
      </c>
      <c r="U82" s="67" t="str">
        <f>IF(U74&lt;&gt;"",IF(C73=U74,G75,IF(C75=U74,G75,IF(C81=U74,G83,IF(C83=U74,G83,IF(C89=U74,G91,IF(C91=U74,G91,IF(C97=U74,G99,IF(C99=U74,G99,IF(C105=U74,G107,IF(C107=U74,G107,IF(C113=U74,G115,IF(C115=U74,G115,IF(C121=U74,G123,IF(C123=U74,G123,IF(C129=U74,G131,IF(C131=U74,G131)))))))))))))))),"")</f>
        <v/>
      </c>
      <c r="V82" s="67" t="str">
        <f>IF(U82="","",VLOOKUP(U82,LISTAS!$F$5:$G$204,2,0))</f>
        <v/>
      </c>
      <c r="W82" s="68" t="str">
        <f t="shared" si="5"/>
        <v/>
      </c>
      <c r="X82" s="68" t="str">
        <f t="shared" si="6"/>
        <v/>
      </c>
    </row>
    <row r="83" spans="2:24" ht="18" customHeight="1">
      <c r="B83" s="70">
        <v>9</v>
      </c>
      <c r="C83" s="88"/>
      <c r="D83" s="163">
        <v>0</v>
      </c>
      <c r="E83" s="79">
        <f>IF(D83&lt;&gt;"",D83,"")</f>
        <v>0</v>
      </c>
      <c r="F83" s="58" t="str">
        <f>IF(D83&lt;&gt;"",IF(C83="","",C83),"")</f>
        <v/>
      </c>
      <c r="G83" s="59" t="str">
        <f>VLOOKUP(G81,E81:F83,2,0)</f>
        <v/>
      </c>
      <c r="H83" s="60"/>
      <c r="I83" s="75"/>
      <c r="J83" s="60"/>
      <c r="K83" s="61"/>
      <c r="L83" s="60"/>
      <c r="M83" s="60"/>
      <c r="N83" s="60"/>
      <c r="O83" s="61"/>
      <c r="P83" s="74"/>
      <c r="S83" s="65" t="str">
        <f>IF(U83&lt;&gt;"",1+COUNTIF(S73:S82,"1")+COUNTIF(S73:S82,"2")+COUNTIF(S73:S82,"3")+COUNTIF(S73:S82,"4")+COUNTIF(S73:S82,"5")+COUNTIF(S73:S82,"6")+COUNTIF(S73:S82,"7")+COUNTIF(S73:S82,"8")+COUNTIF(S73:S82,"9")+COUNTIF(S73:S82,"10"),"")</f>
        <v/>
      </c>
      <c r="T83" s="66" t="str">
        <f t="shared" si="4"/>
        <v/>
      </c>
      <c r="U83" s="67" t="str">
        <f>IF(U75&lt;&gt;"",IF(C73=U75,G75,IF(C75=U75,G75,IF(C81=U75,G83,IF(C83=U75,G83,IF(C89=U75,G91,IF(C91=U75,G91,IF(C97=U75,G99,IF(C99=U75,G99,IF(C105=U75,G107,IF(C107=U75,G107,IF(C113=U75,G115,IF(C115=U75,G115,IF(C121=U75,G123,IF(C123=U75,G123,IF(C129=U75,G131,IF(C131=U75,G131)))))))))))))))),"")</f>
        <v/>
      </c>
      <c r="V83" s="67" t="str">
        <f>IF(U83="","",VLOOKUP(U83,LISTAS!$F$5:$G$204,2,0))</f>
        <v/>
      </c>
      <c r="W83" s="68" t="str">
        <f t="shared" si="5"/>
        <v/>
      </c>
      <c r="X83" s="68" t="str">
        <f t="shared" si="6"/>
        <v/>
      </c>
    </row>
    <row r="84" spans="2:24" ht="18" customHeight="1">
      <c r="B84" s="70"/>
      <c r="C84" s="89" t="str">
        <f>IF(C83="","",VLOOKUP(C83,LISTAS!$F$5:$G$204,2,0))</f>
        <v/>
      </c>
      <c r="D84" s="164"/>
      <c r="E84" s="58"/>
      <c r="F84" s="58"/>
      <c r="G84" s="59"/>
      <c r="H84" s="60"/>
      <c r="I84" s="75"/>
      <c r="J84" s="60"/>
      <c r="K84" s="61"/>
      <c r="L84" s="60"/>
      <c r="M84" s="60"/>
      <c r="N84" s="60"/>
      <c r="O84" s="61"/>
      <c r="P84" s="74"/>
      <c r="S84" s="65" t="str">
        <f>IF(U84&lt;&gt;"",1+COUNTIF(S73:S83,"1")+COUNTIF(S73:S83,"2")+COUNTIF(S73:S83,"3")+COUNTIF(S73:S83,"4")+COUNTIF(S73:S83,"5")+COUNTIF(S73:S83,"6")+COUNTIF(S73:S83,"7")+COUNTIF(S73:S83,"8")+COUNTIF(S73:S83,"9")+COUNTIF(S73:S83,"10")+COUNTIF(S73:S83,"11"),"")</f>
        <v/>
      </c>
      <c r="T84" s="66" t="str">
        <f t="shared" si="4"/>
        <v/>
      </c>
      <c r="U84" s="67" t="str">
        <f>IF(U76&lt;&gt;"",IF(C73=U76,G75,IF(C75=U76,G75,IF(C81=U76,G83,IF(C83=U76,G83,IF(C89=U76,G91,IF(C91=U76,G91,IF(C97=U76,G99,IF(C99=U76,G99,IF(C105=U76,G107,IF(C107=U76,G107,IF(C113=U76,G115,IF(C115=U76,G115,IF(C121=U76,G123,IF(C123=U76,G123,IF(C129=U76,G131,IF(C131=U76,G131)))))))))))))))),"")</f>
        <v/>
      </c>
      <c r="V84" s="67" t="str">
        <f>IF(U84="","",VLOOKUP(U84,LISTAS!$F$5:$G$204,2,0))</f>
        <v/>
      </c>
      <c r="W84" s="68" t="str">
        <f t="shared" si="5"/>
        <v/>
      </c>
      <c r="X84" s="68" t="str">
        <f t="shared" si="6"/>
        <v/>
      </c>
    </row>
    <row r="85" spans="2:24" ht="18" customHeight="1">
      <c r="B85" s="70"/>
      <c r="C85" s="61"/>
      <c r="D85" s="60"/>
      <c r="E85" s="58"/>
      <c r="F85" s="58"/>
      <c r="G85" s="59"/>
      <c r="H85" s="60"/>
      <c r="I85" s="75"/>
      <c r="J85" s="60"/>
      <c r="K85" s="88" t="str">
        <f>IF(H77&lt;&gt;"",IF(H79&lt;&gt;"",IF(H77=H79,"",IF(H77&gt;H79,G77,G79)),""),"")</f>
        <v/>
      </c>
      <c r="L85" s="163">
        <v>0</v>
      </c>
      <c r="M85" s="58">
        <f>IF(L85&lt;&gt;"",L85,"")</f>
        <v>0</v>
      </c>
      <c r="N85" s="58" t="str">
        <f>IF(L85&lt;&gt;"",IF(K85="","",K85),"")</f>
        <v/>
      </c>
      <c r="O85" s="59">
        <f>IF(M85&lt;&gt;"",IF(M87&lt;&gt;"",SMALL(M85:N87,1),""),"")</f>
        <v>0</v>
      </c>
      <c r="P85" s="74"/>
      <c r="S85" s="65" t="str">
        <f>IF(U85&lt;&gt;"",1+COUNTIF(S73:S84,"1")+COUNTIF(S73:S84,"2")+COUNTIF(S73:S84,"3")+COUNTIF(S73:S84,"4")+COUNTIF(S73:S84,"5")+COUNTIF(S73:S84,"6")+COUNTIF(S73:S84,"7")+COUNTIF(S73:S84,"8")+COUNTIF(S73:S84,"9")+COUNTIF(S73:S84,"10")+COUNTIF(S73:S84,"11")+COUNTIF(S73:S84,"12"),"")</f>
        <v/>
      </c>
      <c r="T85" s="66" t="str">
        <f t="shared" si="4"/>
        <v/>
      </c>
      <c r="U85" s="67" t="str">
        <f>IF(U77&lt;&gt;"",IF(C73=U77,G75,IF(C75=U77,G75,IF(C81=U77,G83,IF(C83=U77,G83,IF(C89=U77,G91,IF(C91=U77,G91,IF(C97=U77,G99,IF(C99=U77,G99,IF(C105=U77,G107,IF(C107=U77,G107,IF(C113=U77,G115,IF(C115=U77,G115,IF(C121=U77,G123,IF(C123=U77,G123,IF(C129=U77,G131,IF(C131=U77,G131)))))))))))))))),"")</f>
        <v/>
      </c>
      <c r="V85" s="67" t="str">
        <f>IF(U85="","",VLOOKUP(U85,LISTAS!$F$5:$G$204,2,0))</f>
        <v/>
      </c>
      <c r="W85" s="68" t="str">
        <f t="shared" si="5"/>
        <v/>
      </c>
      <c r="X85" s="68" t="str">
        <f t="shared" si="6"/>
        <v/>
      </c>
    </row>
    <row r="86" spans="2:24" ht="18" customHeight="1">
      <c r="B86" s="70"/>
      <c r="C86" s="61"/>
      <c r="D86" s="60"/>
      <c r="E86" s="58"/>
      <c r="F86" s="58"/>
      <c r="G86" s="59"/>
      <c r="H86" s="60"/>
      <c r="I86" s="75"/>
      <c r="J86" s="60"/>
      <c r="K86" s="89" t="str">
        <f>IF(K85="","",VLOOKUP(K85,LISTAS!$F$5:$G$204,2,0))</f>
        <v/>
      </c>
      <c r="L86" s="164"/>
      <c r="M86" s="58"/>
      <c r="N86" s="58"/>
      <c r="O86" s="59"/>
      <c r="P86" s="74"/>
      <c r="S86" s="65" t="str">
        <f>IF(U86&lt;&gt;"",1+COUNTIF(S73:S85,"1")+COUNTIF(S73:S85,"2")+COUNTIF(S73:S85,"3")+COUNTIF(S73:S85,"4")+COUNTIF(S73:S85,"5")+COUNTIF(S73:S85,"6")+COUNTIF(S73:S85,"7")+COUNTIF(S73:S85,"8")+COUNTIF(S73:S85,"9")+COUNTIF(S73:S85,"10")+COUNTIF(S73:S85,"11")+COUNTIF(S73:S85,"12")+COUNTIF(S73:S85,"13"),"")</f>
        <v/>
      </c>
      <c r="T86" s="66" t="str">
        <f t="shared" si="4"/>
        <v/>
      </c>
      <c r="U86" s="67" t="str">
        <f>IF(U78&lt;&gt;"",IF(C73=U78,G75,IF(C75=U78,G75,IF(C81=U78,G83,IF(C83=U78,G83,IF(C89=U78,G91,IF(C91=U78,G91,IF(C97=U78,G99,IF(C99=U78,G99,IF(C105=U78,G107,IF(C107=U78,G107,IF(C113=U78,G115,IF(C115=U78,G115,IF(C121=U78,G123,IF(C123=U78,G123,IF(C129=U78,G131,IF(C131=U78,G131)))))))))))))))),"")</f>
        <v/>
      </c>
      <c r="V86" s="67" t="str">
        <f>IF(U86="","",VLOOKUP(U86,LISTAS!$F$5:$G$204,2,0))</f>
        <v/>
      </c>
      <c r="W86" s="68" t="str">
        <f t="shared" si="5"/>
        <v/>
      </c>
      <c r="X86" s="68" t="str">
        <f t="shared" si="6"/>
        <v/>
      </c>
    </row>
    <row r="87" spans="2:24">
      <c r="B87" s="70"/>
      <c r="C87" s="61"/>
      <c r="D87" s="60"/>
      <c r="E87" s="60"/>
      <c r="F87" s="60"/>
      <c r="G87" s="61"/>
      <c r="H87" s="60"/>
      <c r="I87" s="75"/>
      <c r="J87" s="76"/>
      <c r="K87" s="88" t="str">
        <f>IF(H93&lt;&gt;"",IF(H95&lt;&gt;"",IF(H93=H95,"",IF(H93&gt;H95,G93,G95)),""),"")</f>
        <v/>
      </c>
      <c r="L87" s="163">
        <v>0</v>
      </c>
      <c r="M87" s="71">
        <f>IF(L87&lt;&gt;"",L87,"")</f>
        <v>0</v>
      </c>
      <c r="N87" s="58" t="str">
        <f>IF(L87&lt;&gt;"",IF(K87="","",K87),"")</f>
        <v/>
      </c>
      <c r="O87" s="59" t="str">
        <f>VLOOKUP(O85,M85:N87,2,0)</f>
        <v/>
      </c>
      <c r="P87" s="74"/>
      <c r="S87" s="65" t="str">
        <f>IF(U87&lt;&gt;"",1+COUNTIF(S73:S86,"1")+COUNTIF(S73:S86,"2")+COUNTIF(S73:S86,"3")+COUNTIF(S73:S86,"4")+COUNTIF(S73:S86,"5")+COUNTIF(S73:S86,"6")+COUNTIF(S73:S86,"7")+COUNTIF(S73:S86,"8")+COUNTIF(S73:S86,"9")+COUNTIF(S73:S86,"10")+COUNTIF(S73:S86,"11")+COUNTIF(S73:S86,"12")+COUNTIF(S73:S86,"13")+COUNTIF(S73:S86,"14"),"")</f>
        <v/>
      </c>
      <c r="T87" s="66" t="str">
        <f t="shared" si="4"/>
        <v/>
      </c>
      <c r="U87" s="67" t="str">
        <f>IF(U79&lt;&gt;"",IF(C73=U79,G75,IF(C75=U79,G75,IF(C81=U79,G83,IF(C83=U79,G83,IF(C89=U79,G91,IF(C91=U79,G91,IF(C97=U79,G99,IF(C99=U79,G99,IF(C105=U79,G107,IF(C107=U79,G107,IF(C113=U79,G115,IF(C115=U79,G115,IF(C121=U79,G123,IF(C123=U79,G123,IF(C129=U79,G131,IF(C131=U79,G131)))))))))))))))),"")</f>
        <v/>
      </c>
      <c r="V87" s="67" t="str">
        <f>IF(U87="","",VLOOKUP(U87,LISTAS!$F$5:$G$204,2,0))</f>
        <v/>
      </c>
      <c r="W87" s="68" t="str">
        <f t="shared" si="5"/>
        <v/>
      </c>
      <c r="X87" s="68" t="str">
        <f t="shared" si="6"/>
        <v/>
      </c>
    </row>
    <row r="88" spans="2:24">
      <c r="B88" s="70"/>
      <c r="C88" s="61"/>
      <c r="D88" s="60"/>
      <c r="E88" s="60"/>
      <c r="F88" s="60"/>
      <c r="G88" s="61"/>
      <c r="H88" s="60"/>
      <c r="I88" s="75"/>
      <c r="J88" s="60"/>
      <c r="K88" s="89" t="str">
        <f>IF(K87="","",VLOOKUP(K87,LISTAS!$F$5:$G$204,2,0))</f>
        <v/>
      </c>
      <c r="L88" s="164"/>
      <c r="M88" s="77"/>
      <c r="N88" s="58"/>
      <c r="O88" s="59"/>
      <c r="P88" s="74"/>
      <c r="S88" s="65" t="str">
        <f>IF(U88&lt;&gt;"",1+COUNTIF(S73:S87,"1")+COUNTIF(S73:S87,"2")+COUNTIF(S73:S87,"3")+COUNTIF(S73:S87,"4")+COUNTIF(S73:S87,"5")+COUNTIF(S73:S87,"6")+COUNTIF(S73:S87,"7")+COUNTIF(S73:S87,"8")+COUNTIF(S73:S87,"9")+COUNTIF(S73:S87,"10")+COUNTIF(S73:S87,"11")+COUNTIF(S73:S87,"12")+COUNTIF(S73:S87,"13")+COUNTIF(S73:S87,"14")+COUNTIF(S73:S87,"15"),"")</f>
        <v/>
      </c>
      <c r="T88" s="66" t="str">
        <f t="shared" si="4"/>
        <v/>
      </c>
      <c r="U88" s="67" t="str">
        <f>IF(U80&lt;&gt;"",IF(C73=U80,G75,IF(C75=U80,G75,IF(C81=U80,G83,IF(C83=U80,G83,IF(C89=U80,G91,IF(C91=U80,G91,IF(C97=U80,G99,IF(C99=U80,G99,IF(C105=U80,G107,IF(C107=U80,G107,IF(C113=U80,G115,IF(C115=U80,G115,IF(C121=U80,G123,IF(C123=U80,G123,IF(C129=U80,G131,IF(C131=U80,G131)))))))))))))))),"")</f>
        <v/>
      </c>
      <c r="V88" s="67" t="str">
        <f>IF(U88="","",VLOOKUP(U88,LISTAS!$F$5:$G$204,2,0))</f>
        <v/>
      </c>
      <c r="W88" s="68" t="str">
        <f t="shared" si="5"/>
        <v/>
      </c>
      <c r="X88" s="68" t="str">
        <f t="shared" si="6"/>
        <v/>
      </c>
    </row>
    <row r="89" spans="2:24" ht="18" customHeight="1">
      <c r="B89" s="70">
        <v>6</v>
      </c>
      <c r="C89" s="88"/>
      <c r="D89" s="163">
        <v>0</v>
      </c>
      <c r="E89" s="58">
        <f>IF(D89&lt;&gt;"",D89,"")</f>
        <v>0</v>
      </c>
      <c r="F89" s="58" t="str">
        <f>IF(D89&lt;&gt;"",IF(C89="","",C89),"")</f>
        <v/>
      </c>
      <c r="G89" s="59">
        <f>IF(E89&lt;&gt;"",IF(E91&lt;&gt;"",SMALL(E89:F91,1),""),"")</f>
        <v>0</v>
      </c>
      <c r="H89" s="60"/>
      <c r="I89" s="75"/>
      <c r="J89" s="60"/>
      <c r="K89" s="61"/>
      <c r="L89" s="60"/>
      <c r="M89" s="75"/>
      <c r="N89" s="60"/>
      <c r="O89" s="61"/>
      <c r="P89" s="74"/>
      <c r="S89" s="65"/>
      <c r="T89" s="66"/>
      <c r="U89" s="67"/>
      <c r="V89" s="67"/>
      <c r="W89" s="68"/>
      <c r="X89" s="68"/>
    </row>
    <row r="90" spans="2:24" ht="18" customHeight="1">
      <c r="B90" s="70"/>
      <c r="C90" s="89" t="str">
        <f>IF(C89="","",VLOOKUP(C89,LISTAS!$F$5:$G$204,2,0))</f>
        <v/>
      </c>
      <c r="D90" s="164"/>
      <c r="E90" s="58"/>
      <c r="F90" s="58"/>
      <c r="G90" s="59"/>
      <c r="H90" s="60"/>
      <c r="I90" s="75"/>
      <c r="J90" s="60"/>
      <c r="K90" s="61"/>
      <c r="L90" s="60"/>
      <c r="M90" s="75"/>
      <c r="N90" s="60"/>
      <c r="O90" s="61"/>
      <c r="P90" s="74"/>
      <c r="S90" s="65"/>
      <c r="T90" s="66"/>
      <c r="U90" s="67"/>
      <c r="V90" s="67"/>
      <c r="W90" s="68"/>
      <c r="X90" s="68"/>
    </row>
    <row r="91" spans="2:24" ht="18" customHeight="1">
      <c r="B91" s="70">
        <v>11</v>
      </c>
      <c r="C91" s="88"/>
      <c r="D91" s="163">
        <v>0</v>
      </c>
      <c r="E91" s="71">
        <f>IF(D91&lt;&gt;"",D91,"")</f>
        <v>0</v>
      </c>
      <c r="F91" s="72" t="str">
        <f>IF(D91&lt;&gt;"",IF(C91="","",C91),"")</f>
        <v/>
      </c>
      <c r="G91" s="59" t="str">
        <f>VLOOKUP(G89,E89:F91,2,0)</f>
        <v/>
      </c>
      <c r="H91" s="60"/>
      <c r="I91" s="75"/>
      <c r="J91" s="60"/>
      <c r="K91" s="61"/>
      <c r="L91" s="60"/>
      <c r="M91" s="75"/>
      <c r="N91" s="60"/>
      <c r="O91" s="61"/>
      <c r="P91" s="74"/>
      <c r="S91" s="65"/>
      <c r="T91" s="66"/>
      <c r="U91" s="67"/>
      <c r="V91" s="67"/>
      <c r="W91" s="68"/>
      <c r="X91" s="68"/>
    </row>
    <row r="92" spans="2:24" ht="18" customHeight="1">
      <c r="B92" s="70"/>
      <c r="C92" s="89" t="str">
        <f>IF(C91="","",VLOOKUP(C91,LISTAS!$F$5:$G$204,2,0))</f>
        <v/>
      </c>
      <c r="D92" s="164"/>
      <c r="E92" s="58"/>
      <c r="F92" s="72"/>
      <c r="G92" s="59"/>
      <c r="H92" s="60"/>
      <c r="I92" s="75"/>
      <c r="J92" s="60"/>
      <c r="K92" s="61"/>
      <c r="L92" s="60"/>
      <c r="M92" s="75"/>
      <c r="N92" s="60"/>
      <c r="O92" s="61"/>
      <c r="P92" s="74"/>
      <c r="S92" s="65"/>
      <c r="T92" s="66"/>
      <c r="U92" s="67"/>
      <c r="V92" s="67"/>
      <c r="W92" s="68"/>
      <c r="X92" s="68"/>
    </row>
    <row r="93" spans="2:24" ht="18" customHeight="1">
      <c r="B93" s="70"/>
      <c r="C93" s="61"/>
      <c r="D93" s="60"/>
      <c r="E93" s="60"/>
      <c r="F93" s="73"/>
      <c r="G93" s="88" t="str">
        <f>IF(D89&lt;&gt;"",IF(D91&lt;&gt;"",IF(D89=D91,"",IF(D89&gt;D91,C89,C91)),""),"")</f>
        <v/>
      </c>
      <c r="H93" s="163">
        <v>0</v>
      </c>
      <c r="I93" s="78">
        <f>IF(H93&lt;&gt;"",H93,"")</f>
        <v>0</v>
      </c>
      <c r="J93" s="58" t="str">
        <f>IF(H93&lt;&gt;"",IF(G93="","",G93),"")</f>
        <v/>
      </c>
      <c r="K93" s="59">
        <f>IF(I93&lt;&gt;"",IF(I95&lt;&gt;"",SMALL(I93:J95,1),""),"")</f>
        <v>0</v>
      </c>
      <c r="L93" s="60"/>
      <c r="M93" s="75"/>
      <c r="N93" s="60"/>
      <c r="O93" s="61"/>
      <c r="P93" s="74"/>
      <c r="S93" s="65"/>
      <c r="T93" s="66"/>
      <c r="U93" s="67"/>
      <c r="V93" s="67"/>
      <c r="W93" s="68"/>
      <c r="X93" s="68"/>
    </row>
    <row r="94" spans="2:24" ht="18" customHeight="1">
      <c r="B94" s="70"/>
      <c r="C94" s="61"/>
      <c r="D94" s="60"/>
      <c r="E94" s="60"/>
      <c r="F94" s="73"/>
      <c r="G94" s="89" t="str">
        <f>IF(G93="","",VLOOKUP(G93,LISTAS!$F$5:$G$204,2,0))</f>
        <v/>
      </c>
      <c r="H94" s="164"/>
      <c r="I94" s="79"/>
      <c r="J94" s="58"/>
      <c r="K94" s="59"/>
      <c r="L94" s="60"/>
      <c r="M94" s="75"/>
      <c r="N94" s="60"/>
      <c r="O94" s="61"/>
      <c r="P94" s="74"/>
      <c r="S94" s="65"/>
      <c r="T94" s="66"/>
      <c r="U94" s="67"/>
      <c r="V94" s="67"/>
      <c r="W94" s="68"/>
      <c r="X94" s="68"/>
    </row>
    <row r="95" spans="2:24" ht="18" customHeight="1">
      <c r="B95" s="70"/>
      <c r="C95" s="61"/>
      <c r="D95" s="60"/>
      <c r="E95" s="75"/>
      <c r="F95" s="76"/>
      <c r="G95" s="88" t="str">
        <f>IF(D97&lt;&gt;"",IF(D99&lt;&gt;"",IF(D97=D99,"",IF(D97&gt;D99,C97,C99)),""),"")</f>
        <v/>
      </c>
      <c r="H95" s="163">
        <v>0</v>
      </c>
      <c r="I95" s="79">
        <f>IF(H95&lt;&gt;"",H95,"")</f>
        <v>0</v>
      </c>
      <c r="J95" s="58" t="str">
        <f>IF(H95&lt;&gt;"",IF(G95="","",G95),"")</f>
        <v/>
      </c>
      <c r="K95" s="59" t="str">
        <f>VLOOKUP(K93,I93:J95,2,0)</f>
        <v/>
      </c>
      <c r="L95" s="60"/>
      <c r="M95" s="75"/>
      <c r="N95" s="60"/>
      <c r="O95" s="61"/>
      <c r="P95" s="74"/>
      <c r="S95" s="65"/>
      <c r="T95" s="66"/>
      <c r="U95" s="67"/>
      <c r="V95" s="67"/>
      <c r="W95" s="68"/>
      <c r="X95" s="68"/>
    </row>
    <row r="96" spans="2:24" ht="18" customHeight="1">
      <c r="B96" s="70"/>
      <c r="C96" s="61"/>
      <c r="D96" s="60"/>
      <c r="E96" s="75"/>
      <c r="F96" s="60"/>
      <c r="G96" s="89" t="str">
        <f>IF(G95="","",VLOOKUP(G95,LISTAS!$F$5:$G$204,2,0))</f>
        <v/>
      </c>
      <c r="H96" s="164"/>
      <c r="I96" s="58"/>
      <c r="J96" s="58"/>
      <c r="K96" s="59"/>
      <c r="L96" s="60"/>
      <c r="M96" s="75"/>
      <c r="N96" s="60"/>
      <c r="O96" s="61"/>
      <c r="P96" s="74"/>
      <c r="S96" s="65"/>
      <c r="T96" s="66"/>
      <c r="U96" s="67"/>
      <c r="V96" s="67"/>
      <c r="W96" s="68"/>
      <c r="X96" s="68"/>
    </row>
    <row r="97" spans="2:24" ht="18" customHeight="1">
      <c r="B97" s="70">
        <v>4</v>
      </c>
      <c r="C97" s="88"/>
      <c r="D97" s="163">
        <v>0</v>
      </c>
      <c r="E97" s="78">
        <f>IF(D97&lt;&gt;"",D97,"")</f>
        <v>0</v>
      </c>
      <c r="F97" s="58" t="str">
        <f>IF(D97&lt;&gt;"",IF(C97="","",C97),"")</f>
        <v/>
      </c>
      <c r="G97" s="59">
        <f>IF(E97&lt;&gt;"",IF(E99&lt;&gt;"",SMALL(E97:F99,1),""),"")</f>
        <v>0</v>
      </c>
      <c r="H97" s="60"/>
      <c r="I97" s="60"/>
      <c r="J97" s="60"/>
      <c r="K97" s="61"/>
      <c r="L97" s="60"/>
      <c r="M97" s="75"/>
      <c r="N97" s="60"/>
      <c r="O97" s="61"/>
      <c r="P97" s="74"/>
      <c r="S97" s="65"/>
      <c r="T97" s="66"/>
      <c r="U97" s="67"/>
      <c r="V97" s="67"/>
      <c r="W97" s="68"/>
      <c r="X97" s="68"/>
    </row>
    <row r="98" spans="2:24" ht="18" customHeight="1">
      <c r="B98" s="70"/>
      <c r="C98" s="89" t="str">
        <f>IF(C97="","",VLOOKUP(C97,LISTAS!$F$5:$G$204,2,0))</f>
        <v/>
      </c>
      <c r="D98" s="164"/>
      <c r="E98" s="79"/>
      <c r="F98" s="58"/>
      <c r="G98" s="59"/>
      <c r="H98" s="60"/>
      <c r="I98" s="60"/>
      <c r="J98" s="60"/>
      <c r="K98" s="61"/>
      <c r="L98" s="60"/>
      <c r="M98" s="75"/>
      <c r="N98" s="60"/>
      <c r="O98" s="61"/>
      <c r="P98" s="74"/>
      <c r="S98" s="65"/>
      <c r="T98" s="66"/>
      <c r="U98" s="67"/>
      <c r="V98" s="67"/>
      <c r="W98" s="68"/>
      <c r="X98" s="68"/>
    </row>
    <row r="99" spans="2:24" ht="18" customHeight="1">
      <c r="B99" s="70">
        <v>13</v>
      </c>
      <c r="C99" s="88"/>
      <c r="D99" s="163">
        <v>0</v>
      </c>
      <c r="E99" s="79">
        <f>IF(D99&lt;&gt;"",D99,"")</f>
        <v>0</v>
      </c>
      <c r="F99" s="58" t="str">
        <f>IF(D99&lt;&gt;"",IF(C99="","",C99),"")</f>
        <v/>
      </c>
      <c r="G99" s="59" t="str">
        <f>VLOOKUP(G97,E97:F99,2,0)</f>
        <v/>
      </c>
      <c r="H99" s="60"/>
      <c r="I99" s="60"/>
      <c r="J99" s="60"/>
      <c r="K99" s="61"/>
      <c r="L99" s="60"/>
      <c r="M99" s="75"/>
      <c r="N99" s="60"/>
      <c r="O99" s="61"/>
      <c r="P99" s="74"/>
      <c r="S99" s="65"/>
      <c r="T99" s="66"/>
      <c r="U99" s="67"/>
      <c r="V99" s="67"/>
      <c r="W99" s="68"/>
      <c r="X99" s="68"/>
    </row>
    <row r="100" spans="2:24" ht="18" customHeight="1">
      <c r="B100" s="70"/>
      <c r="C100" s="89" t="str">
        <f>IF(C99="","",VLOOKUP(C99,LISTAS!$F$5:$G$204,2,0))</f>
        <v/>
      </c>
      <c r="D100" s="164"/>
      <c r="E100" s="58"/>
      <c r="F100" s="58"/>
      <c r="G100" s="59"/>
      <c r="H100" s="60"/>
      <c r="I100" s="60"/>
      <c r="J100" s="60"/>
      <c r="K100" s="61"/>
      <c r="L100" s="60"/>
      <c r="M100" s="75"/>
      <c r="N100" s="60"/>
      <c r="O100" s="61"/>
      <c r="P100" s="60"/>
      <c r="S100" s="65"/>
      <c r="T100" s="66"/>
      <c r="U100" s="67"/>
      <c r="V100" s="67"/>
      <c r="W100" s="68"/>
      <c r="X100" s="68"/>
    </row>
    <row r="101" spans="2:24" ht="18" customHeight="1">
      <c r="B101" s="70"/>
      <c r="C101" s="61"/>
      <c r="D101" s="60"/>
      <c r="E101" s="60"/>
      <c r="F101" s="60"/>
      <c r="G101" s="61"/>
      <c r="H101" s="60"/>
      <c r="I101" s="60"/>
      <c r="J101" s="60"/>
      <c r="K101" s="61"/>
      <c r="L101" s="60"/>
      <c r="M101" s="75"/>
      <c r="N101" s="60"/>
      <c r="O101" s="88" t="str">
        <f>IF(L85&lt;&gt;"",IF(L87&lt;&gt;"",IF(L85=L87,"",IF(L85&gt;L87,K85,K87)),""),"")</f>
        <v/>
      </c>
      <c r="P101" s="163">
        <v>0</v>
      </c>
      <c r="S101" s="65"/>
      <c r="T101" s="66"/>
      <c r="U101" s="67"/>
      <c r="V101" s="67"/>
      <c r="W101" s="68"/>
      <c r="X101" s="68"/>
    </row>
    <row r="102" spans="2:24" ht="18" customHeight="1">
      <c r="B102" s="70"/>
      <c r="C102" s="61"/>
      <c r="D102" s="60"/>
      <c r="E102" s="60"/>
      <c r="F102" s="60"/>
      <c r="G102" s="61"/>
      <c r="H102" s="60"/>
      <c r="I102" s="60"/>
      <c r="J102" s="60"/>
      <c r="K102" s="61"/>
      <c r="L102" s="60"/>
      <c r="M102" s="75"/>
      <c r="N102" s="60"/>
      <c r="O102" s="89" t="str">
        <f>IF(O101="","",VLOOKUP(O101,LISTAS!$F$5:$G$204,2,0))</f>
        <v/>
      </c>
      <c r="P102" s="164"/>
      <c r="S102" s="65"/>
      <c r="T102" s="66"/>
      <c r="U102" s="67"/>
      <c r="V102" s="67"/>
      <c r="W102" s="68"/>
      <c r="X102" s="68"/>
    </row>
    <row r="103" spans="2:24" ht="18" customHeight="1">
      <c r="B103" s="70"/>
      <c r="C103" s="61"/>
      <c r="D103" s="60"/>
      <c r="E103" s="60"/>
      <c r="F103" s="60"/>
      <c r="G103" s="61"/>
      <c r="H103" s="60"/>
      <c r="I103" s="60"/>
      <c r="J103" s="60"/>
      <c r="K103" s="61"/>
      <c r="L103" s="60"/>
      <c r="M103" s="75"/>
      <c r="N103" s="76"/>
      <c r="O103" s="88" t="str">
        <f>IF(L117&lt;&gt;"",IF(L119&lt;&gt;"",IF(L117=L119,"",IF(L117&gt;L119,K117,K119)),""),"")</f>
        <v/>
      </c>
      <c r="P103" s="163">
        <v>0</v>
      </c>
      <c r="S103" s="65"/>
      <c r="T103" s="66"/>
      <c r="U103" s="67"/>
      <c r="V103" s="67"/>
      <c r="W103" s="68"/>
      <c r="X103" s="68"/>
    </row>
    <row r="104" spans="2:24" ht="18" customHeight="1">
      <c r="B104" s="70"/>
      <c r="C104" s="61"/>
      <c r="D104" s="60"/>
      <c r="E104" s="60"/>
      <c r="F104" s="60"/>
      <c r="G104" s="61"/>
      <c r="H104" s="60"/>
      <c r="I104" s="60"/>
      <c r="J104" s="60"/>
      <c r="K104" s="61"/>
      <c r="L104" s="60"/>
      <c r="M104" s="75"/>
      <c r="N104" s="60"/>
      <c r="O104" s="89" t="str">
        <f>IF(O103="","",VLOOKUP(O103,LISTAS!$F$5:$G$204,2,0))</f>
        <v/>
      </c>
      <c r="P104" s="164"/>
      <c r="S104" s="65"/>
      <c r="T104" s="66"/>
      <c r="U104" s="67"/>
      <c r="V104" s="67"/>
      <c r="W104" s="68"/>
      <c r="X104" s="68"/>
    </row>
    <row r="105" spans="2:24" ht="18" customHeight="1">
      <c r="B105" s="70">
        <v>3</v>
      </c>
      <c r="C105" s="88"/>
      <c r="D105" s="163">
        <v>0</v>
      </c>
      <c r="E105" s="58">
        <f>IF(D105&lt;&gt;"",D105,"")</f>
        <v>0</v>
      </c>
      <c r="F105" s="58" t="str">
        <f>IF(D105&lt;&gt;"",IF(C105="","",C105),"")</f>
        <v/>
      </c>
      <c r="G105" s="59">
        <f>IF(E105&lt;&gt;"",IF(E107&lt;&gt;"",SMALL(E105:F107,1),""),"")</f>
        <v>0</v>
      </c>
      <c r="H105" s="60"/>
      <c r="I105" s="60"/>
      <c r="J105" s="60"/>
      <c r="K105" s="61"/>
      <c r="L105" s="60"/>
      <c r="M105" s="75"/>
      <c r="N105" s="60"/>
      <c r="O105" s="61"/>
      <c r="P105" s="74"/>
      <c r="S105" s="65"/>
      <c r="T105" s="66"/>
      <c r="U105" s="67"/>
      <c r="V105" s="67" t="str">
        <f>IF(U105="","",VLOOKUP(U105,LISTAS!$F$5:$G$204,2,0))</f>
        <v/>
      </c>
      <c r="W105" s="68" t="str">
        <f t="shared" ref="W105" si="7">IF(S105="","",IF(S105=1,400,IF(S105=2,340,IF(S105=3,300,IF(S105=4,280,IF(S105=5,270,IF(S105=6,260,IF(S105=7,250,IF(S105=8,240,IF(S105=9,200,IF(S105=10,200,IF(S105=11,200,IF(S105=12,200,IF(S105=13,200,IF(S105=14,200,IF(S105=15,200,IF(S105=16,200,IF(S105&gt;16,"",""))))))))))))))))))</f>
        <v/>
      </c>
      <c r="X105" s="68" t="str">
        <f t="shared" ref="X105" si="8">IF(S105="","",IF($V$5="NÃO","",IF(S105=1,400,IF(S105=2,340,IF(S105=3,300,IF(S105=4,280,IF(S105=5,270,IF(S105=6,260,IF(S105=7,250,IF(S105=8,240,IF(S105=9,200,IF(S105=10,200,IF(S105=11,200,IF(S105=12,200,IF(S105=13,200,IF(S105=14,200,IF(S105=15,200,IF(S105=16,200,IF(S105&gt;16,"","")))))))))))))))))))</f>
        <v/>
      </c>
    </row>
    <row r="106" spans="2:24" ht="18" customHeight="1">
      <c r="B106" s="70"/>
      <c r="C106" s="89" t="str">
        <f>IF(C105="","",VLOOKUP(C105,LISTAS!$F$5:$G$204,2,0))</f>
        <v/>
      </c>
      <c r="D106" s="164"/>
      <c r="E106" s="58"/>
      <c r="F106" s="58"/>
      <c r="G106" s="59"/>
      <c r="H106" s="60"/>
      <c r="I106" s="60"/>
      <c r="J106" s="60"/>
      <c r="K106" s="61"/>
      <c r="L106" s="60"/>
      <c r="M106" s="75"/>
      <c r="N106" s="60"/>
      <c r="O106" s="61"/>
      <c r="P106" s="74"/>
      <c r="S106" s="65"/>
      <c r="T106" s="66"/>
      <c r="U106" s="67"/>
      <c r="V106" s="67"/>
      <c r="W106" s="68"/>
      <c r="X106" s="68"/>
    </row>
    <row r="107" spans="2:24" ht="18" customHeight="1">
      <c r="B107" s="70">
        <v>14</v>
      </c>
      <c r="C107" s="88"/>
      <c r="D107" s="163">
        <v>0</v>
      </c>
      <c r="E107" s="71">
        <f>IF(D107&lt;&gt;"",D107,"")</f>
        <v>0</v>
      </c>
      <c r="F107" s="72" t="str">
        <f>IF(D107&lt;&gt;"",IF(C107="","",C107),"")</f>
        <v/>
      </c>
      <c r="G107" s="59" t="str">
        <f>VLOOKUP(G105,E105:F107,2,0)</f>
        <v/>
      </c>
      <c r="H107" s="60"/>
      <c r="I107" s="60"/>
      <c r="J107" s="60"/>
      <c r="K107" s="61"/>
      <c r="L107" s="60"/>
      <c r="M107" s="75"/>
      <c r="N107" s="60"/>
      <c r="O107" s="61"/>
      <c r="P107" s="74"/>
      <c r="S107" s="65"/>
      <c r="T107" s="66"/>
      <c r="U107" s="67"/>
      <c r="V107" s="67" t="str">
        <f>IF(U107="","",VLOOKUP(U107,LISTAS!$F$5:$G$204,2,0))</f>
        <v/>
      </c>
      <c r="W107" s="68" t="str">
        <f t="shared" ref="W107" si="9">IF(S107="","",IF(S107=1,400,IF(S107=2,340,IF(S107=3,300,IF(S107=4,280,IF(S107=5,270,IF(S107=6,260,IF(S107=7,250,IF(S107=8,240,IF(S107=9,200,IF(S107=10,200,IF(S107=11,200,IF(S107=12,200,IF(S107=13,200,IF(S107=14,200,IF(S107=15,200,IF(S107=16,200,IF(S107&gt;16,"",""))))))))))))))))))</f>
        <v/>
      </c>
      <c r="X107" s="68" t="str">
        <f t="shared" ref="X107" si="10">IF(S107="","",IF($V$5="NÃO","",IF(S107=1,400,IF(S107=2,340,IF(S107=3,300,IF(S107=4,280,IF(S107=5,270,IF(S107=6,260,IF(S107=7,250,IF(S107=8,240,IF(S107=9,200,IF(S107=10,200,IF(S107=11,200,IF(S107=12,200,IF(S107=13,200,IF(S107=14,200,IF(S107=15,200,IF(S107=16,200,IF(S107&gt;16,"","")))))))))))))))))))</f>
        <v/>
      </c>
    </row>
    <row r="108" spans="2:24" ht="18" customHeight="1">
      <c r="B108" s="70"/>
      <c r="C108" s="89" t="str">
        <f>IF(C107="","",VLOOKUP(C107,LISTAS!$F$5:$G$204,2,0))</f>
        <v/>
      </c>
      <c r="D108" s="164"/>
      <c r="E108" s="58"/>
      <c r="F108" s="72"/>
      <c r="G108" s="59"/>
      <c r="H108" s="60"/>
      <c r="I108" s="60"/>
      <c r="J108" s="60"/>
      <c r="K108" s="61"/>
      <c r="L108" s="60"/>
      <c r="M108" s="75"/>
      <c r="N108" s="60"/>
      <c r="O108" s="61"/>
      <c r="P108" s="74"/>
      <c r="S108" s="65"/>
      <c r="T108" s="66"/>
      <c r="U108" s="67"/>
      <c r="V108" s="67"/>
      <c r="W108" s="68"/>
      <c r="X108" s="68"/>
    </row>
    <row r="109" spans="2:24" ht="18" customHeight="1">
      <c r="B109" s="70"/>
      <c r="C109" s="61"/>
      <c r="D109" s="60"/>
      <c r="E109" s="60"/>
      <c r="F109" s="73"/>
      <c r="G109" s="88" t="str">
        <f>IF(D105&lt;&gt;"",IF(D107&lt;&gt;"",IF(D105=D107,"",IF(D105&gt;D107,C105,C107)),""),"")</f>
        <v/>
      </c>
      <c r="H109" s="163">
        <v>0</v>
      </c>
      <c r="I109" s="58">
        <f>IF(H109&lt;&gt;"",H109,"")</f>
        <v>0</v>
      </c>
      <c r="J109" s="58" t="str">
        <f>IF(H109&lt;&gt;"",IF(G109="","",G109),"")</f>
        <v/>
      </c>
      <c r="K109" s="59">
        <f>IF(I109&lt;&gt;"",IF(I111&lt;&gt;"",SMALL(I109:J111,1),""),"")</f>
        <v>0</v>
      </c>
      <c r="L109" s="60"/>
      <c r="M109" s="75"/>
      <c r="N109" s="60"/>
      <c r="O109" s="61"/>
      <c r="P109" s="74"/>
      <c r="S109" s="65"/>
      <c r="T109" s="66"/>
      <c r="U109" s="67"/>
      <c r="V109" s="67" t="str">
        <f>IF(U109="","",VLOOKUP(U109,LISTAS!$F$5:$G$204,2,0))</f>
        <v/>
      </c>
      <c r="W109" s="68" t="str">
        <f t="shared" ref="W109" si="11">IF(S109="","",IF(S109=1,400,IF(S109=2,340,IF(S109=3,300,IF(S109=4,280,IF(S109=5,270,IF(S109=6,260,IF(S109=7,250,IF(S109=8,240,IF(S109=9,200,IF(S109=10,200,IF(S109=11,200,IF(S109=12,200,IF(S109=13,200,IF(S109=14,200,IF(S109=15,200,IF(S109=16,200,IF(S109&gt;16,"",""))))))))))))))))))</f>
        <v/>
      </c>
      <c r="X109" s="68" t="str">
        <f t="shared" ref="X109" si="12">IF(S109="","",IF($V$5="NÃO","",IF(S109=1,400,IF(S109=2,340,IF(S109=3,300,IF(S109=4,280,IF(S109=5,270,IF(S109=6,260,IF(S109=7,250,IF(S109=8,240,IF(S109=9,200,IF(S109=10,200,IF(S109=11,200,IF(S109=12,200,IF(S109=13,200,IF(S109=14,200,IF(S109=15,200,IF(S109=16,200,IF(S109&gt;16,"","")))))))))))))))))))</f>
        <v/>
      </c>
    </row>
    <row r="110" spans="2:24" ht="18" customHeight="1">
      <c r="B110" s="70"/>
      <c r="C110" s="61"/>
      <c r="D110" s="60"/>
      <c r="E110" s="60"/>
      <c r="F110" s="73"/>
      <c r="G110" s="89" t="str">
        <f>IF(G109="","",VLOOKUP(G109,LISTAS!$F$5:$G$204,2,0))</f>
        <v/>
      </c>
      <c r="H110" s="164"/>
      <c r="I110" s="58"/>
      <c r="J110" s="58"/>
      <c r="K110" s="59"/>
      <c r="L110" s="60"/>
      <c r="M110" s="75"/>
      <c r="N110" s="60"/>
      <c r="O110" s="61"/>
      <c r="P110" s="74"/>
      <c r="S110" s="65"/>
      <c r="T110" s="66"/>
      <c r="U110" s="67"/>
      <c r="V110" s="67"/>
      <c r="W110" s="68"/>
      <c r="X110" s="68"/>
    </row>
    <row r="111" spans="2:24" ht="18" customHeight="1">
      <c r="B111" s="70"/>
      <c r="C111" s="61"/>
      <c r="D111" s="60"/>
      <c r="E111" s="75"/>
      <c r="F111" s="76"/>
      <c r="G111" s="88" t="str">
        <f>IF(D113&lt;&gt;"",IF(D115&lt;&gt;"",IF(D113=D115,"",IF(D113&gt;D115,C113,C115)),""),"")</f>
        <v/>
      </c>
      <c r="H111" s="163">
        <v>0</v>
      </c>
      <c r="I111" s="71">
        <f>IF(H111&lt;&gt;"",H111,"")</f>
        <v>0</v>
      </c>
      <c r="J111" s="58" t="str">
        <f>IF(H111&lt;&gt;"",IF(G111="","",G111),"")</f>
        <v/>
      </c>
      <c r="K111" s="59" t="str">
        <f>VLOOKUP(K109,I109:J111,2,0)</f>
        <v/>
      </c>
      <c r="L111" s="60"/>
      <c r="M111" s="75"/>
      <c r="N111" s="60"/>
      <c r="O111" s="61"/>
      <c r="P111" s="74"/>
      <c r="S111" s="65"/>
      <c r="T111" s="66"/>
      <c r="U111" s="67"/>
      <c r="V111" s="67" t="str">
        <f>IF(U111="","",VLOOKUP(U111,LISTAS!$F$5:$G$204,2,0))</f>
        <v/>
      </c>
      <c r="W111" s="68" t="str">
        <f t="shared" ref="W111" si="13">IF(S111="","",IF(S111=1,400,IF(S111=2,340,IF(S111=3,300,IF(S111=4,280,IF(S111=5,270,IF(S111=6,260,IF(S111=7,250,IF(S111=8,240,IF(S111=9,200,IF(S111=10,200,IF(S111=11,200,IF(S111=12,200,IF(S111=13,200,IF(S111=14,200,IF(S111=15,200,IF(S111=16,200,IF(S111&gt;16,"",""))))))))))))))))))</f>
        <v/>
      </c>
      <c r="X111" s="68" t="str">
        <f t="shared" ref="X111" si="14">IF(S111="","",IF($V$5="NÃO","",IF(S111=1,400,IF(S111=2,340,IF(S111=3,300,IF(S111=4,280,IF(S111=5,270,IF(S111=6,260,IF(S111=7,250,IF(S111=8,240,IF(S111=9,200,IF(S111=10,200,IF(S111=11,200,IF(S111=12,200,IF(S111=13,200,IF(S111=14,200,IF(S111=15,200,IF(S111=16,200,IF(S111&gt;16,"","")))))))))))))))))))</f>
        <v/>
      </c>
    </row>
    <row r="112" spans="2:24" ht="18" customHeight="1">
      <c r="B112" s="70"/>
      <c r="C112" s="61"/>
      <c r="D112" s="60"/>
      <c r="E112" s="75"/>
      <c r="F112" s="60"/>
      <c r="G112" s="89" t="str">
        <f>IF(G111="","",VLOOKUP(G111,LISTAS!$F$5:$G$204,2,0))</f>
        <v/>
      </c>
      <c r="H112" s="164"/>
      <c r="I112" s="77"/>
      <c r="J112" s="58"/>
      <c r="K112" s="59"/>
      <c r="L112" s="60"/>
      <c r="M112" s="75"/>
      <c r="N112" s="60"/>
      <c r="O112" s="61"/>
      <c r="P112" s="74"/>
      <c r="S112" s="65"/>
      <c r="T112" s="66"/>
      <c r="U112" s="67"/>
      <c r="V112" s="67"/>
      <c r="W112" s="68"/>
      <c r="X112" s="68"/>
    </row>
    <row r="113" spans="2:24" ht="18" customHeight="1">
      <c r="B113" s="70">
        <v>5</v>
      </c>
      <c r="C113" s="88"/>
      <c r="D113" s="163">
        <v>0</v>
      </c>
      <c r="E113" s="78">
        <f>IF(D113&lt;&gt;"",D113,"")</f>
        <v>0</v>
      </c>
      <c r="F113" s="58" t="str">
        <f>IF(D113&lt;&gt;"",IF(C113="","",C113),"")</f>
        <v/>
      </c>
      <c r="G113" s="59">
        <f>IF(E113&lt;&gt;"",IF(E115&lt;&gt;"",SMALL(E113:F115,1),""),"")</f>
        <v>0</v>
      </c>
      <c r="H113" s="60"/>
      <c r="I113" s="75"/>
      <c r="J113" s="60"/>
      <c r="K113" s="61"/>
      <c r="L113" s="60"/>
      <c r="M113" s="75"/>
      <c r="N113" s="60"/>
      <c r="O113" s="61"/>
      <c r="P113" s="74"/>
      <c r="S113" s="65"/>
      <c r="T113" s="66"/>
      <c r="U113" s="67"/>
      <c r="V113" s="67" t="str">
        <f>IF(U113="","",VLOOKUP(U113,LISTAS!$F$5:$G$204,2,0))</f>
        <v/>
      </c>
      <c r="W113" s="68" t="str">
        <f t="shared" ref="W113" si="15">IF(S113="","",IF(S113=1,400,IF(S113=2,340,IF(S113=3,300,IF(S113=4,280,IF(S113=5,270,IF(S113=6,260,IF(S113=7,250,IF(S113=8,240,IF(S113=9,200,IF(S113=10,200,IF(S113=11,200,IF(S113=12,200,IF(S113=13,200,IF(S113=14,200,IF(S113=15,200,IF(S113=16,200,IF(S113&gt;16,"",""))))))))))))))))))</f>
        <v/>
      </c>
      <c r="X113" s="68" t="str">
        <f t="shared" ref="X113" si="16">IF(S113="","",IF($V$5="NÃO","",IF(S113=1,400,IF(S113=2,340,IF(S113=3,300,IF(S113=4,280,IF(S113=5,270,IF(S113=6,260,IF(S113=7,250,IF(S113=8,240,IF(S113=9,200,IF(S113=10,200,IF(S113=11,200,IF(S113=12,200,IF(S113=13,200,IF(S113=14,200,IF(S113=15,200,IF(S113=16,200,IF(S113&gt;16,"","")))))))))))))))))))</f>
        <v/>
      </c>
    </row>
    <row r="114" spans="2:24" ht="18" customHeight="1">
      <c r="B114" s="70"/>
      <c r="C114" s="89" t="str">
        <f>IF(C113="","",VLOOKUP(C113,LISTAS!$F$5:$G$204,2,0))</f>
        <v/>
      </c>
      <c r="D114" s="164"/>
      <c r="E114" s="79"/>
      <c r="F114" s="58"/>
      <c r="G114" s="59"/>
      <c r="H114" s="60"/>
      <c r="I114" s="75"/>
      <c r="J114" s="60"/>
      <c r="K114" s="61"/>
      <c r="L114" s="60"/>
      <c r="M114" s="75"/>
      <c r="N114" s="60"/>
      <c r="O114" s="61"/>
      <c r="P114" s="74"/>
      <c r="S114" s="65"/>
      <c r="T114" s="66"/>
      <c r="U114" s="67"/>
      <c r="V114" s="67"/>
      <c r="W114" s="68"/>
      <c r="X114" s="68"/>
    </row>
    <row r="115" spans="2:24" ht="18" customHeight="1">
      <c r="B115" s="70">
        <v>12</v>
      </c>
      <c r="C115" s="88"/>
      <c r="D115" s="163">
        <v>0</v>
      </c>
      <c r="E115" s="79">
        <f>IF(D115&lt;&gt;"",D115,"")</f>
        <v>0</v>
      </c>
      <c r="F115" s="58" t="str">
        <f>IF(D115&lt;&gt;"",IF(C115="","",C115),"")</f>
        <v/>
      </c>
      <c r="G115" s="59" t="str">
        <f>VLOOKUP(G113,E113:F115,2,0)</f>
        <v/>
      </c>
      <c r="H115" s="60"/>
      <c r="I115" s="75"/>
      <c r="J115" s="60"/>
      <c r="K115" s="61"/>
      <c r="L115" s="60"/>
      <c r="M115" s="75"/>
      <c r="N115" s="60"/>
      <c r="O115" s="61"/>
      <c r="P115" s="74"/>
      <c r="S115" s="65"/>
      <c r="T115" s="66"/>
      <c r="U115" s="67"/>
      <c r="V115" s="67" t="str">
        <f>IF(U115="","",VLOOKUP(U115,LISTAS!$F$5:$G$204,2,0))</f>
        <v/>
      </c>
      <c r="W115" s="68" t="str">
        <f t="shared" ref="W115" si="17">IF(S115="","",IF(S115=1,400,IF(S115=2,340,IF(S115=3,300,IF(S115=4,280,IF(S115=5,270,IF(S115=6,260,IF(S115=7,250,IF(S115=8,240,IF(S115=9,200,IF(S115=10,200,IF(S115=11,200,IF(S115=12,200,IF(S115=13,200,IF(S115=14,200,IF(S115=15,200,IF(S115=16,200,IF(S115&gt;16,"",""))))))))))))))))))</f>
        <v/>
      </c>
      <c r="X115" s="68" t="str">
        <f t="shared" ref="X115" si="18">IF(S115="","",IF($V$5="NÃO","",IF(S115=1,400,IF(S115=2,340,IF(S115=3,300,IF(S115=4,280,IF(S115=5,270,IF(S115=6,260,IF(S115=7,250,IF(S115=8,240,IF(S115=9,200,IF(S115=10,200,IF(S115=11,200,IF(S115=12,200,IF(S115=13,200,IF(S115=14,200,IF(S115=15,200,IF(S115=16,200,IF(S115&gt;16,"","")))))))))))))))))))</f>
        <v/>
      </c>
    </row>
    <row r="116" spans="2:24" ht="18" customHeight="1">
      <c r="B116" s="70"/>
      <c r="C116" s="89" t="str">
        <f>IF(C115="","",VLOOKUP(C115,LISTAS!$F$5:$G$204,2,0))</f>
        <v/>
      </c>
      <c r="D116" s="164"/>
      <c r="E116" s="58"/>
      <c r="F116" s="58"/>
      <c r="G116" s="59"/>
      <c r="H116" s="60"/>
      <c r="I116" s="75"/>
      <c r="J116" s="60"/>
      <c r="K116" s="61"/>
      <c r="L116" s="60"/>
      <c r="M116" s="75"/>
      <c r="N116" s="60"/>
      <c r="O116" s="61"/>
      <c r="P116" s="74"/>
      <c r="S116" s="65"/>
      <c r="T116" s="66"/>
      <c r="U116" s="67"/>
      <c r="V116" s="67"/>
      <c r="W116" s="68"/>
      <c r="X116" s="68"/>
    </row>
    <row r="117" spans="2:24" ht="18" customHeight="1">
      <c r="B117" s="70"/>
      <c r="C117" s="61"/>
      <c r="D117" s="60"/>
      <c r="E117" s="58"/>
      <c r="F117" s="58"/>
      <c r="G117" s="59"/>
      <c r="H117" s="60"/>
      <c r="I117" s="75"/>
      <c r="J117" s="60"/>
      <c r="K117" s="88" t="str">
        <f>IF(H109&lt;&gt;"",IF(H111&lt;&gt;"",IF(H109=H111,"",IF(H109&gt;H111,G109,G111)),""),"")</f>
        <v/>
      </c>
      <c r="L117" s="163">
        <v>0</v>
      </c>
      <c r="M117" s="80">
        <f>IF(L117&lt;&gt;"",L117,"")</f>
        <v>0</v>
      </c>
      <c r="N117" s="58" t="str">
        <f>IF(L117&lt;&gt;"",IF(K117="","",K117),"")</f>
        <v/>
      </c>
      <c r="O117" s="59">
        <f>IF(M117&lt;&gt;"",IF(M119&lt;&gt;"",SMALL(M117:N119,1),""),"")</f>
        <v>0</v>
      </c>
      <c r="P117" s="74"/>
      <c r="S117" s="65"/>
      <c r="T117" s="66"/>
      <c r="U117" s="67"/>
      <c r="V117" s="67" t="str">
        <f>IF(U117="","",VLOOKUP(U117,LISTAS!$F$5:$G$204,2,0))</f>
        <v/>
      </c>
      <c r="W117" s="68" t="str">
        <f t="shared" ref="W117" si="19">IF(S117="","",IF(S117=1,400,IF(S117=2,340,IF(S117=3,300,IF(S117=4,280,IF(S117=5,270,IF(S117=6,260,IF(S117=7,250,IF(S117=8,240,IF(S117=9,200,IF(S117=10,200,IF(S117=11,200,IF(S117=12,200,IF(S117=13,200,IF(S117=14,200,IF(S117=15,200,IF(S117=16,200,IF(S117&gt;16,"",""))))))))))))))))))</f>
        <v/>
      </c>
      <c r="X117" s="68" t="str">
        <f t="shared" ref="X117" si="20">IF(S117="","",IF($V$5="NÃO","",IF(S117=1,400,IF(S117=2,340,IF(S117=3,300,IF(S117=4,280,IF(S117=5,270,IF(S117=6,260,IF(S117=7,250,IF(S117=8,240,IF(S117=9,200,IF(S117=10,200,IF(S117=11,200,IF(S117=12,200,IF(S117=13,200,IF(S117=14,200,IF(S117=15,200,IF(S117=16,200,IF(S117&gt;16,"","")))))))))))))))))))</f>
        <v/>
      </c>
    </row>
    <row r="118" spans="2:24" ht="18" customHeight="1">
      <c r="B118" s="70"/>
      <c r="C118" s="61"/>
      <c r="D118" s="60"/>
      <c r="E118" s="58"/>
      <c r="F118" s="58"/>
      <c r="G118" s="59"/>
      <c r="H118" s="60"/>
      <c r="I118" s="75"/>
      <c r="J118" s="60"/>
      <c r="K118" s="89" t="str">
        <f>IF(K117="","",VLOOKUP(K117,LISTAS!$F$5:$G$204,2,0))</f>
        <v/>
      </c>
      <c r="L118" s="164"/>
      <c r="M118" s="79"/>
      <c r="N118" s="72"/>
      <c r="O118" s="59"/>
      <c r="P118" s="74"/>
      <c r="S118" s="65"/>
      <c r="T118" s="66"/>
      <c r="U118" s="67"/>
      <c r="V118" s="67"/>
      <c r="W118" s="68"/>
      <c r="X118" s="68"/>
    </row>
    <row r="119" spans="2:24" ht="18" customHeight="1">
      <c r="B119" s="70"/>
      <c r="C119" s="61"/>
      <c r="D119" s="60"/>
      <c r="E119" s="58"/>
      <c r="F119" s="58"/>
      <c r="G119" s="59"/>
      <c r="H119" s="60"/>
      <c r="I119" s="75"/>
      <c r="J119" s="76"/>
      <c r="K119" s="88" t="str">
        <f>IF(H125&lt;&gt;"",IF(H127&lt;&gt;"",IF(H125=H127,"",IF(H125&gt;H127,G125,G127)),""),"")</f>
        <v/>
      </c>
      <c r="L119" s="163">
        <v>0</v>
      </c>
      <c r="M119" s="81">
        <f>IF(L119&lt;&gt;"",L119,"")</f>
        <v>0</v>
      </c>
      <c r="N119" s="58" t="str">
        <f>IF(L119&lt;&gt;"",IF(K119="","",K119),"")</f>
        <v/>
      </c>
      <c r="O119" s="59" t="str">
        <f>VLOOKUP(O117,M117:N119,2,0)</f>
        <v/>
      </c>
      <c r="P119" s="74"/>
      <c r="S119" s="65"/>
      <c r="T119" s="66"/>
      <c r="U119" s="67"/>
      <c r="V119" s="67" t="str">
        <f>IF(U119="","",VLOOKUP(U119,LISTAS!$F$5:$G$204,2,0))</f>
        <v/>
      </c>
      <c r="W119" s="68" t="str">
        <f t="shared" ref="W119" si="21">IF(S119="","",IF(S119=1,400,IF(S119=2,340,IF(S119=3,300,IF(S119=4,280,IF(S119=5,270,IF(S119=6,260,IF(S119=7,250,IF(S119=8,240,IF(S119=9,200,IF(S119=10,200,IF(S119=11,200,IF(S119=12,200,IF(S119=13,200,IF(S119=14,200,IF(S119=15,200,IF(S119=16,200,IF(S119&gt;16,"",""))))))))))))))))))</f>
        <v/>
      </c>
      <c r="X119" s="68" t="str">
        <f t="shared" ref="X119" si="22">IF(S119="","",IF($V$5="NÃO","",IF(S119=1,400,IF(S119=2,340,IF(S119=3,300,IF(S119=4,280,IF(S119=5,270,IF(S119=6,260,IF(S119=7,250,IF(S119=8,240,IF(S119=9,200,IF(S119=10,200,IF(S119=11,200,IF(S119=12,200,IF(S119=13,200,IF(S119=14,200,IF(S119=15,200,IF(S119=16,200,IF(S119&gt;16,"","")))))))))))))))))))</f>
        <v/>
      </c>
    </row>
    <row r="120" spans="2:24" ht="18" customHeight="1">
      <c r="B120" s="70"/>
      <c r="C120" s="61"/>
      <c r="D120" s="60"/>
      <c r="E120" s="58"/>
      <c r="F120" s="58"/>
      <c r="G120" s="59"/>
      <c r="H120" s="60"/>
      <c r="I120" s="75"/>
      <c r="J120" s="60"/>
      <c r="K120" s="89" t="str">
        <f>IF(K119="","",VLOOKUP(K119,LISTAS!$F$5:$G$204,2,0))</f>
        <v/>
      </c>
      <c r="L120" s="164"/>
      <c r="M120" s="58"/>
      <c r="N120" s="58"/>
      <c r="O120" s="59"/>
      <c r="P120" s="74"/>
      <c r="S120" s="65"/>
      <c r="T120" s="66"/>
      <c r="U120" s="67"/>
      <c r="V120" s="67"/>
      <c r="W120" s="68"/>
      <c r="X120" s="68"/>
    </row>
    <row r="121" spans="2:24" ht="18" customHeight="1">
      <c r="B121" s="70">
        <v>8</v>
      </c>
      <c r="C121" s="88"/>
      <c r="D121" s="163">
        <v>0</v>
      </c>
      <c r="E121" s="58" t="s">
        <v>10</v>
      </c>
      <c r="F121" s="58" t="str">
        <f>IF(D121&lt;&gt;"",IF(C121="","",C121),"")</f>
        <v/>
      </c>
      <c r="G121" s="59">
        <f>IF(E121&lt;&gt;"",IF(E123&lt;&gt;"",SMALL(E121:F123,1),""),"")</f>
        <v>0</v>
      </c>
      <c r="H121" s="60"/>
      <c r="I121" s="75"/>
      <c r="J121" s="60"/>
      <c r="K121" s="61"/>
      <c r="L121" s="60"/>
      <c r="M121" s="58"/>
      <c r="N121" s="58"/>
      <c r="O121" s="59"/>
      <c r="P121" s="74"/>
      <c r="S121" s="65"/>
      <c r="T121" s="66"/>
      <c r="U121" s="67"/>
      <c r="V121" s="67" t="str">
        <f>IF(U121="","",VLOOKUP(U121,LISTAS!$F$5:$G$204,2,0))</f>
        <v/>
      </c>
      <c r="W121" s="68" t="str">
        <f t="shared" ref="W121" si="23">IF(S121="","",IF(S121=1,400,IF(S121=2,340,IF(S121=3,300,IF(S121=4,280,IF(S121=5,270,IF(S121=6,260,IF(S121=7,250,IF(S121=8,240,IF(S121=9,200,IF(S121=10,200,IF(S121=11,200,IF(S121=12,200,IF(S121=13,200,IF(S121=14,200,IF(S121=15,200,IF(S121=16,200,IF(S121&gt;16,"",""))))))))))))))))))</f>
        <v/>
      </c>
      <c r="X121" s="68" t="str">
        <f t="shared" ref="X121" si="24">IF(S121="","",IF($V$5="NÃO","",IF(S121=1,400,IF(S121=2,340,IF(S121=3,300,IF(S121=4,280,IF(S121=5,270,IF(S121=6,260,IF(S121=7,250,IF(S121=8,240,IF(S121=9,200,IF(S121=10,200,IF(S121=11,200,IF(S121=12,200,IF(S121=13,200,IF(S121=14,200,IF(S121=15,200,IF(S121=16,200,IF(S121&gt;16,"","")))))))))))))))))))</f>
        <v/>
      </c>
    </row>
    <row r="122" spans="2:24" ht="18" customHeight="1">
      <c r="B122" s="70"/>
      <c r="C122" s="89" t="str">
        <f>IF(C121="","",VLOOKUP(C121,LISTAS!$F$5:$G$204,2,0))</f>
        <v/>
      </c>
      <c r="D122" s="164"/>
      <c r="E122" s="58"/>
      <c r="F122" s="58"/>
      <c r="G122" s="59"/>
      <c r="H122" s="60"/>
      <c r="I122" s="75"/>
      <c r="J122" s="60"/>
      <c r="K122" s="61"/>
      <c r="L122" s="60"/>
      <c r="M122" s="58"/>
      <c r="N122" s="58"/>
      <c r="O122" s="59"/>
      <c r="P122" s="74"/>
      <c r="S122" s="65"/>
      <c r="T122" s="66"/>
      <c r="U122" s="67"/>
      <c r="V122" s="67"/>
      <c r="W122" s="68"/>
      <c r="X122" s="68"/>
    </row>
    <row r="123" spans="2:24" ht="18" customHeight="1">
      <c r="B123" s="70">
        <v>10</v>
      </c>
      <c r="C123" s="88"/>
      <c r="D123" s="163">
        <v>0</v>
      </c>
      <c r="E123" s="71">
        <f>IF(D123&lt;&gt;"",D123,"")</f>
        <v>0</v>
      </c>
      <c r="F123" s="72" t="str">
        <f>IF(D123&lt;&gt;"",IF(C123="","",C123),"")</f>
        <v/>
      </c>
      <c r="G123" s="59" t="str">
        <f>VLOOKUP(G121,E121:F123,2,0)</f>
        <v/>
      </c>
      <c r="H123" s="60"/>
      <c r="I123" s="75"/>
      <c r="J123" s="60"/>
      <c r="K123" s="61"/>
      <c r="L123" s="60"/>
      <c r="M123" s="60"/>
      <c r="N123" s="60"/>
      <c r="O123" s="61"/>
      <c r="P123" s="74"/>
      <c r="S123" s="65"/>
      <c r="T123" s="66"/>
      <c r="U123" s="67"/>
      <c r="V123" s="67" t="str">
        <f>IF(U123="","",VLOOKUP(U123,LISTAS!$F$5:$G$204,2,0))</f>
        <v/>
      </c>
      <c r="W123" s="68" t="str">
        <f t="shared" ref="W123" si="25">IF(S123="","",IF(S123=1,400,IF(S123=2,340,IF(S123=3,300,IF(S123=4,280,IF(S123=5,270,IF(S123=6,260,IF(S123=7,250,IF(S123=8,240,IF(S123=9,200,IF(S123=10,200,IF(S123=11,200,IF(S123=12,200,IF(S123=13,200,IF(S123=14,200,IF(S123=15,200,IF(S123=16,200,IF(S123&gt;16,"",""))))))))))))))))))</f>
        <v/>
      </c>
      <c r="X123" s="68" t="str">
        <f t="shared" ref="X123" si="26">IF(S123="","",IF($V$5="NÃO","",IF(S123=1,400,IF(S123=2,340,IF(S123=3,300,IF(S123=4,280,IF(S123=5,270,IF(S123=6,260,IF(S123=7,250,IF(S123=8,240,IF(S123=9,200,IF(S123=10,200,IF(S123=11,200,IF(S123=12,200,IF(S123=13,200,IF(S123=14,200,IF(S123=15,200,IF(S123=16,200,IF(S123&gt;16,"","")))))))))))))))))))</f>
        <v/>
      </c>
    </row>
    <row r="124" spans="2:24" ht="18" customHeight="1">
      <c r="B124" s="70"/>
      <c r="C124" s="89" t="str">
        <f>IF(C123="","",VLOOKUP(C123,LISTAS!$F$5:$G$204,2,0))</f>
        <v/>
      </c>
      <c r="D124" s="164"/>
      <c r="E124" s="58"/>
      <c r="F124" s="72"/>
      <c r="G124" s="59"/>
      <c r="H124" s="60"/>
      <c r="I124" s="75"/>
      <c r="J124" s="60"/>
      <c r="K124" s="61"/>
      <c r="L124" s="60"/>
      <c r="M124" s="60"/>
      <c r="N124" s="60"/>
      <c r="O124" s="61"/>
      <c r="P124" s="74"/>
      <c r="S124" s="65"/>
      <c r="T124" s="66"/>
      <c r="U124" s="67"/>
      <c r="V124" s="67"/>
      <c r="W124" s="68"/>
      <c r="X124" s="68"/>
    </row>
    <row r="125" spans="2:24" ht="18" customHeight="1">
      <c r="B125" s="70"/>
      <c r="C125" s="61"/>
      <c r="D125" s="60"/>
      <c r="E125" s="60"/>
      <c r="F125" s="73"/>
      <c r="G125" s="88" t="str">
        <f>IF(D121&lt;&gt;"",IF(D123&lt;&gt;"",IF(D121=D123,"",IF(D121&gt;D123,C121,C123)),""),"")</f>
        <v/>
      </c>
      <c r="H125" s="163">
        <v>0</v>
      </c>
      <c r="I125" s="78">
        <f>IF(H125&lt;&gt;"",H125,"")</f>
        <v>0</v>
      </c>
      <c r="J125" s="58" t="str">
        <f>IF(H125&lt;&gt;"",IF(G125="","",G125),"")</f>
        <v/>
      </c>
      <c r="K125" s="59">
        <f>IF(I125&lt;&gt;"",IF(I127&lt;&gt;"",SMALL(I125:J127,1),""),"")</f>
        <v>0</v>
      </c>
      <c r="L125" s="60"/>
      <c r="M125" s="60"/>
      <c r="N125" s="60"/>
      <c r="O125" s="61"/>
      <c r="P125" s="74"/>
      <c r="S125" s="65"/>
      <c r="T125" s="66"/>
      <c r="U125" s="67"/>
      <c r="V125" s="67" t="str">
        <f>IF(U125="","",VLOOKUP(U125,LISTAS!$F$5:$G$204,2,0))</f>
        <v/>
      </c>
      <c r="W125" s="68" t="str">
        <f t="shared" ref="W125" si="27">IF(S125="","",IF(S125=1,400,IF(S125=2,340,IF(S125=3,300,IF(S125=4,280,IF(S125=5,270,IF(S125=6,260,IF(S125=7,250,IF(S125=8,240,IF(S125=9,200,IF(S125=10,200,IF(S125=11,200,IF(S125=12,200,IF(S125=13,200,IF(S125=14,200,IF(S125=15,200,IF(S125=16,200,IF(S125&gt;16,"",""))))))))))))))))))</f>
        <v/>
      </c>
      <c r="X125" s="68" t="str">
        <f t="shared" ref="X125" si="28">IF(S125="","",IF($V$5="NÃO","",IF(S125=1,400,IF(S125=2,340,IF(S125=3,300,IF(S125=4,280,IF(S125=5,270,IF(S125=6,260,IF(S125=7,250,IF(S125=8,240,IF(S125=9,200,IF(S125=10,200,IF(S125=11,200,IF(S125=12,200,IF(S125=13,200,IF(S125=14,200,IF(S125=15,200,IF(S125=16,200,IF(S125&gt;16,"","")))))))))))))))))))</f>
        <v/>
      </c>
    </row>
    <row r="126" spans="2:24" ht="18" customHeight="1">
      <c r="B126" s="70"/>
      <c r="C126" s="61"/>
      <c r="D126" s="60"/>
      <c r="E126" s="60"/>
      <c r="F126" s="73"/>
      <c r="G126" s="89" t="str">
        <f>IF(G125="","",VLOOKUP(G125,LISTAS!$F$5:$G$204,2,0))</f>
        <v/>
      </c>
      <c r="H126" s="164"/>
      <c r="I126" s="79"/>
      <c r="J126" s="58"/>
      <c r="K126" s="59"/>
      <c r="L126" s="60"/>
      <c r="M126" s="60"/>
      <c r="N126" s="60"/>
      <c r="O126" s="61"/>
      <c r="P126" s="74"/>
      <c r="S126" s="65"/>
      <c r="T126" s="66"/>
      <c r="U126" s="67"/>
      <c r="V126" s="67"/>
      <c r="W126" s="68"/>
      <c r="X126" s="68"/>
    </row>
    <row r="127" spans="2:24" ht="17.25" customHeight="1">
      <c r="B127" s="70"/>
      <c r="C127" s="61"/>
      <c r="D127" s="60"/>
      <c r="E127" s="75"/>
      <c r="F127" s="76"/>
      <c r="G127" s="88" t="str">
        <f>IF(D129&lt;&gt;"",IF(D131&lt;&gt;"",IF(D129=D131,"",IF(D129&gt;D131,C129,C131)),""),"")</f>
        <v/>
      </c>
      <c r="H127" s="163">
        <v>0</v>
      </c>
      <c r="I127" s="79">
        <f>IF(H127&lt;&gt;"",H127,"")</f>
        <v>0</v>
      </c>
      <c r="J127" s="58" t="str">
        <f>IF(H127&lt;&gt;"",IF(G127="","",G127),"")</f>
        <v/>
      </c>
      <c r="K127" s="59" t="str">
        <f>VLOOKUP(K125,I125:J127,2,0)</f>
        <v/>
      </c>
      <c r="L127" s="60"/>
      <c r="M127" s="60"/>
      <c r="N127" s="60"/>
      <c r="O127" s="61"/>
      <c r="P127" s="74"/>
      <c r="S127" s="65"/>
      <c r="T127" s="66"/>
      <c r="U127" s="67"/>
      <c r="V127" s="67" t="str">
        <f>IF(U127="","",VLOOKUP(U127,LISTAS!$F$5:$G$204,2,0))</f>
        <v/>
      </c>
      <c r="W127" s="68" t="str">
        <f t="shared" ref="W127" si="29">IF(S127="","",IF(S127=1,400,IF(S127=2,340,IF(S127=3,300,IF(S127=4,280,IF(S127=5,270,IF(S127=6,260,IF(S127=7,250,IF(S127=8,240,IF(S127=9,200,IF(S127=10,200,IF(S127=11,200,IF(S127=12,200,IF(S127=13,200,IF(S127=14,200,IF(S127=15,200,IF(S127=16,200,IF(S127&gt;16,"",""))))))))))))))))))</f>
        <v/>
      </c>
      <c r="X127" s="68" t="str">
        <f t="shared" ref="X127" si="30">IF(S127="","",IF($V$5="NÃO","",IF(S127=1,400,IF(S127=2,340,IF(S127=3,300,IF(S127=4,280,IF(S127=5,270,IF(S127=6,260,IF(S127=7,250,IF(S127=8,240,IF(S127=9,200,IF(S127=10,200,IF(S127=11,200,IF(S127=12,200,IF(S127=13,200,IF(S127=14,200,IF(S127=15,200,IF(S127=16,200,IF(S127&gt;16,"","")))))))))))))))))))</f>
        <v/>
      </c>
    </row>
    <row r="128" spans="2:24" ht="17.25" customHeight="1">
      <c r="B128" s="70"/>
      <c r="C128" s="61"/>
      <c r="D128" s="60"/>
      <c r="E128" s="75"/>
      <c r="F128" s="60"/>
      <c r="G128" s="89" t="str">
        <f>IF(G127="","",VLOOKUP(G127,LISTAS!$F$5:$G$204,2,0))</f>
        <v/>
      </c>
      <c r="H128" s="164"/>
      <c r="I128" s="58"/>
      <c r="J128" s="58"/>
      <c r="K128" s="59"/>
      <c r="L128" s="60"/>
      <c r="M128" s="60"/>
      <c r="N128" s="60"/>
      <c r="O128" s="61"/>
      <c r="P128" s="74"/>
      <c r="S128" s="65"/>
      <c r="T128" s="66"/>
      <c r="U128" s="67"/>
      <c r="V128" s="67"/>
      <c r="W128" s="68"/>
      <c r="X128" s="68"/>
    </row>
    <row r="129" spans="2:24" ht="18" customHeight="1">
      <c r="B129" s="70">
        <v>2</v>
      </c>
      <c r="C129" s="88"/>
      <c r="D129" s="163">
        <v>0</v>
      </c>
      <c r="E129" s="78">
        <f>IF(D129&lt;&gt;"",D129,"")</f>
        <v>0</v>
      </c>
      <c r="F129" s="58" t="str">
        <f>IF(D129&lt;&gt;"",IF(C129="","",C129),"")</f>
        <v/>
      </c>
      <c r="G129" s="59">
        <f>IF(E129&lt;&gt;"",IF(E131&lt;&gt;"",SMALL(E129:F131,1),""),"")</f>
        <v>0</v>
      </c>
      <c r="H129" s="58"/>
      <c r="I129" s="58"/>
      <c r="J129" s="58"/>
      <c r="K129" s="59"/>
      <c r="L129" s="60"/>
      <c r="M129" s="60"/>
      <c r="N129" s="60"/>
      <c r="O129" s="61"/>
      <c r="P129" s="74"/>
      <c r="S129" s="65"/>
      <c r="T129" s="66"/>
      <c r="U129" s="67"/>
      <c r="V129" s="67" t="str">
        <f>IF(U129="","",VLOOKUP(U129,LISTAS!$F$5:$G$204,2,0))</f>
        <v/>
      </c>
      <c r="W129" s="68" t="str">
        <f t="shared" ref="W129" si="31">IF(S129="","",IF(S129=1,400,IF(S129=2,340,IF(S129=3,300,IF(S129=4,280,IF(S129=5,270,IF(S129=6,260,IF(S129=7,250,IF(S129=8,240,IF(S129=9,200,IF(S129=10,200,IF(S129=11,200,IF(S129=12,200,IF(S129=13,200,IF(S129=14,200,IF(S129=15,200,IF(S129=16,200,IF(S129&gt;16,"",""))))))))))))))))))</f>
        <v/>
      </c>
      <c r="X129" s="68" t="str">
        <f t="shared" ref="X129" si="32">IF(S129="","",IF($V$5="NÃO","",IF(S129=1,400,IF(S129=2,340,IF(S129=3,300,IF(S129=4,280,IF(S129=5,270,IF(S129=6,260,IF(S129=7,250,IF(S129=8,240,IF(S129=9,200,IF(S129=10,200,IF(S129=11,200,IF(S129=12,200,IF(S129=13,200,IF(S129=14,200,IF(S129=15,200,IF(S129=16,200,IF(S129&gt;16,"","")))))))))))))))))))</f>
        <v/>
      </c>
    </row>
    <row r="130" spans="2:24" ht="18" customHeight="1">
      <c r="B130" s="70"/>
      <c r="C130" s="89" t="str">
        <f>IF(C129="","",VLOOKUP(C129,LISTAS!$F$5:$G$204,2,0))</f>
        <v/>
      </c>
      <c r="D130" s="164"/>
      <c r="E130" s="79"/>
      <c r="F130" s="58"/>
      <c r="G130" s="59"/>
      <c r="H130" s="58"/>
      <c r="I130" s="58"/>
      <c r="J130" s="58"/>
      <c r="K130" s="59"/>
      <c r="L130" s="60"/>
      <c r="M130" s="60"/>
      <c r="N130" s="60"/>
      <c r="O130" s="61"/>
      <c r="P130" s="74"/>
      <c r="S130" s="65"/>
      <c r="T130" s="66"/>
      <c r="U130" s="67"/>
      <c r="V130" s="67"/>
      <c r="W130" s="68"/>
      <c r="X130" s="68"/>
    </row>
    <row r="131" spans="2:24" ht="18" customHeight="1">
      <c r="B131" s="70">
        <v>15</v>
      </c>
      <c r="C131" s="88"/>
      <c r="D131" s="163">
        <v>0</v>
      </c>
      <c r="E131" s="79">
        <f>IF(D131&lt;&gt;"",D131,"")</f>
        <v>0</v>
      </c>
      <c r="F131" s="58" t="str">
        <f>IF(D131&lt;&gt;"",IF(C131="","",C131),"")</f>
        <v/>
      </c>
      <c r="G131" s="59" t="str">
        <f>VLOOKUP(G129,E129:F131,2,0)</f>
        <v/>
      </c>
      <c r="H131" s="58"/>
      <c r="I131" s="58"/>
      <c r="J131" s="58"/>
      <c r="K131" s="59"/>
      <c r="L131" s="60"/>
      <c r="M131" s="60"/>
      <c r="N131" s="60"/>
      <c r="O131" s="61"/>
      <c r="P131" s="74"/>
      <c r="S131" s="65"/>
      <c r="T131" s="66"/>
      <c r="U131" s="67"/>
      <c r="V131" s="67" t="str">
        <f>IF(U131="","",VLOOKUP(U131,LISTAS!$F$5:$G$204,2,0))</f>
        <v/>
      </c>
      <c r="W131" s="68" t="str">
        <f t="shared" ref="W131" si="33">IF(S131="","",IF(S131=1,400,IF(S131=2,340,IF(S131=3,300,IF(S131=4,280,IF(S131=5,270,IF(S131=6,260,IF(S131=7,250,IF(S131=8,240,IF(S131=9,200,IF(S131=10,200,IF(S131=11,200,IF(S131=12,200,IF(S131=13,200,IF(S131=14,200,IF(S131=15,200,IF(S131=16,200,IF(S131&gt;16,"",""))))))))))))))))))</f>
        <v/>
      </c>
      <c r="X131" s="68" t="str">
        <f t="shared" ref="X131" si="34">IF(S131="","",IF($V$5="NÃO","",IF(S131=1,400,IF(S131=2,340,IF(S131=3,300,IF(S131=4,280,IF(S131=5,270,IF(S131=6,260,IF(S131=7,250,IF(S131=8,240,IF(S131=9,200,IF(S131=10,200,IF(S131=11,200,IF(S131=12,200,IF(S131=13,200,IF(S131=14,200,IF(S131=15,200,IF(S131=16,200,IF(S131&gt;16,"","")))))))))))))))))))</f>
        <v/>
      </c>
    </row>
    <row r="132" spans="2:24" ht="18" customHeight="1">
      <c r="B132" s="70"/>
      <c r="C132" s="89" t="str">
        <f>IF(C131="","",VLOOKUP(C131,LISTAS!$F$5:$G$204,2,0))</f>
        <v/>
      </c>
      <c r="D132" s="164"/>
      <c r="E132" s="58"/>
      <c r="F132" s="58"/>
      <c r="G132" s="59"/>
      <c r="H132" s="58"/>
      <c r="I132" s="58"/>
      <c r="J132" s="58"/>
      <c r="K132" s="59"/>
      <c r="L132" s="60"/>
      <c r="M132" s="60"/>
      <c r="N132" s="60"/>
      <c r="O132" s="61"/>
      <c r="P132" s="74"/>
      <c r="S132" s="65"/>
      <c r="T132" s="66"/>
      <c r="U132" s="67"/>
      <c r="V132" s="67"/>
      <c r="W132" s="68"/>
      <c r="X132" s="68"/>
    </row>
    <row r="133" spans="2:24" ht="18" customHeight="1">
      <c r="B133" s="82"/>
      <c r="C133" s="83"/>
      <c r="D133" s="84"/>
      <c r="E133" s="84"/>
      <c r="F133" s="84"/>
      <c r="G133" s="83"/>
      <c r="H133" s="84"/>
      <c r="I133" s="84"/>
      <c r="J133" s="84"/>
      <c r="K133" s="83"/>
      <c r="L133" s="84"/>
      <c r="M133" s="84"/>
      <c r="N133" s="84"/>
      <c r="O133" s="83"/>
      <c r="P133" s="85"/>
      <c r="S133" s="65"/>
      <c r="T133" s="66"/>
      <c r="U133" s="67"/>
      <c r="V133" s="67" t="str">
        <f>IF(U133="","",VLOOKUP(U133,LISTAS!$F$5:$G$204,2,0))</f>
        <v/>
      </c>
      <c r="W133" s="68" t="str">
        <f t="shared" ref="W133" si="35">IF(S133="","",IF(S133=1,400,IF(S133=2,340,IF(S133=3,300,IF(S133=4,280,IF(S133=5,270,IF(S133=6,260,IF(S133=7,250,IF(S133=8,240,IF(S133=9,200,IF(S133=10,200,IF(S133=11,200,IF(S133=12,200,IF(S133=13,200,IF(S133=14,200,IF(S133=15,200,IF(S133=16,200,IF(S133&gt;16,"",""))))))))))))))))))</f>
        <v/>
      </c>
      <c r="X133" s="68" t="str">
        <f t="shared" ref="X133" si="36">IF(S133="","",IF($V$5="NÃO","",IF(S133=1,400,IF(S133=2,340,IF(S133=3,300,IF(S133=4,280,IF(S133=5,270,IF(S133=6,260,IF(S133=7,250,IF(S133=8,240,IF(S133=9,200,IF(S133=10,200,IF(S133=11,200,IF(S133=12,200,IF(S133=13,200,IF(S133=14,200,IF(S133=15,200,IF(S133=16,200,IF(S133&gt;16,"","")))))))))))))))))))</f>
        <v/>
      </c>
    </row>
    <row r="134" spans="2:24" ht="18" customHeight="1">
      <c r="B134" s="90"/>
      <c r="D134" s="19"/>
      <c r="E134" s="19"/>
      <c r="F134" s="19"/>
      <c r="G134" s="41"/>
      <c r="H134" s="19"/>
      <c r="I134" s="19"/>
      <c r="J134" s="19"/>
      <c r="K134" s="41"/>
      <c r="L134" s="19"/>
      <c r="M134" s="19"/>
      <c r="N134" s="19"/>
      <c r="O134" s="41"/>
      <c r="P134" s="19"/>
    </row>
    <row r="135" spans="2:24" ht="18" customHeight="1">
      <c r="B135" s="90"/>
      <c r="D135" s="19"/>
      <c r="E135" s="19"/>
      <c r="F135" s="19"/>
      <c r="G135" s="41"/>
      <c r="H135" s="19"/>
      <c r="I135" s="19"/>
      <c r="J135" s="19"/>
      <c r="K135" s="41"/>
      <c r="L135" s="19"/>
      <c r="M135" s="19"/>
      <c r="N135" s="19"/>
      <c r="O135" s="41"/>
      <c r="P135" s="19"/>
    </row>
    <row r="136" spans="2:24" ht="18" customHeight="1">
      <c r="B136" s="90"/>
      <c r="D136" s="19"/>
      <c r="E136" s="19"/>
      <c r="F136" s="19"/>
      <c r="G136" s="41"/>
      <c r="H136" s="19"/>
      <c r="I136" s="19"/>
      <c r="J136" s="19"/>
      <c r="K136" s="41"/>
      <c r="L136" s="19"/>
      <c r="M136" s="19"/>
      <c r="N136" s="19"/>
      <c r="O136" s="41"/>
      <c r="P136" s="19"/>
    </row>
    <row r="137" spans="2:24" ht="18" customHeight="1"/>
    <row r="138" spans="2:24" ht="18" customHeight="1"/>
    <row r="139" spans="2:24" ht="18" customHeight="1"/>
    <row r="140" spans="2:24" ht="18" customHeight="1"/>
    <row r="141" spans="2:24" ht="18" customHeight="1"/>
    <row r="142" spans="2:24" ht="18" customHeight="1"/>
    <row r="143" spans="2:24" ht="18" customHeight="1"/>
    <row r="144" spans="2:2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sheetData>
  <mergeCells count="70">
    <mergeCell ref="D48:D49"/>
    <mergeCell ref="D50:D51"/>
    <mergeCell ref="D56:D57"/>
    <mergeCell ref="B5:D5"/>
    <mergeCell ref="S5:T5"/>
    <mergeCell ref="B6:P6"/>
    <mergeCell ref="S6:X6"/>
    <mergeCell ref="S7:T7"/>
    <mergeCell ref="D16:D17"/>
    <mergeCell ref="D18:D19"/>
    <mergeCell ref="D24:D25"/>
    <mergeCell ref="D26:D27"/>
    <mergeCell ref="D32:D33"/>
    <mergeCell ref="D105:D106"/>
    <mergeCell ref="D107:D108"/>
    <mergeCell ref="D113:D114"/>
    <mergeCell ref="D115:D116"/>
    <mergeCell ref="D81:D82"/>
    <mergeCell ref="D83:D84"/>
    <mergeCell ref="D89:D90"/>
    <mergeCell ref="D91:D92"/>
    <mergeCell ref="D97:D98"/>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B71:P71"/>
    <mergeCell ref="D34:D35"/>
    <mergeCell ref="D40:D41"/>
    <mergeCell ref="D42:D43"/>
    <mergeCell ref="S2:X3"/>
    <mergeCell ref="P36:P37"/>
    <mergeCell ref="P38:P39"/>
    <mergeCell ref="P101:P102"/>
    <mergeCell ref="P103:P104"/>
    <mergeCell ref="B2:P4"/>
    <mergeCell ref="D99:D100"/>
    <mergeCell ref="D58:D59"/>
    <mergeCell ref="D64:D65"/>
    <mergeCell ref="D66:D67"/>
    <mergeCell ref="D73:D74"/>
    <mergeCell ref="D75:D76"/>
    <mergeCell ref="S71:X71"/>
    <mergeCell ref="S72:T72"/>
    <mergeCell ref="D8:D9"/>
    <mergeCell ref="D10:D11"/>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LISTAS!$D$5:$D$6</xm:f>
          </x14:formula1>
          <xm:sqref>V5</xm:sqref>
        </x14:dataValidation>
        <x14:dataValidation type="list" allowBlank="1" showInputMessage="1" showErrorMessage="1" xr:uid="{00000000-0002-0000-0800-000001000000}">
          <x14:formula1>
            <xm:f>LISTAS!$F$5:$F$204</xm:f>
          </x14:formula1>
          <xm:sqref>C8 C10 C16 C18 C24 C26 C32 C34 C40 C42 C44 C50 C52 C58 C60 C66 C68 C71 C73 C75 C81 C83 C89 C91 C97 C99 C105 C107 C113 C115 C121 C123 C129 C131 C12:C13 C20:C21 C28:C29 C36:C37 C47:C48 C55:C56 C63:C64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BA94A"/>
  </sheetPr>
  <dimension ref="B1:AM22"/>
  <sheetViews>
    <sheetView showGridLines="0" tabSelected="1" topLeftCell="P3" zoomScale="80" zoomScaleNormal="80" workbookViewId="0">
      <selection activeCell="AD4" sqref="AD1:AF1048576"/>
    </sheetView>
  </sheetViews>
  <sheetFormatPr defaultColWidth="9.140625" defaultRowHeight="16.5"/>
  <cols>
    <col min="1" max="1" width="1.28515625" style="17" customWidth="1"/>
    <col min="2" max="2" width="51.7109375" style="18" customWidth="1"/>
    <col min="3" max="5" width="11" style="17" customWidth="1"/>
    <col min="6" max="6" width="15.28515625" style="17" customWidth="1"/>
    <col min="7" max="8" width="26" style="19" customWidth="1"/>
    <col min="9" max="9" width="15.28515625" style="17" customWidth="1"/>
    <col min="10" max="12" width="11" style="17" customWidth="1"/>
    <col min="13" max="13" width="15.28515625" style="17" customWidth="1"/>
    <col min="14" max="15" width="26" style="17" customWidth="1"/>
    <col min="16" max="16" width="15.28515625" style="17" customWidth="1"/>
    <col min="17" max="19" width="11" style="17" customWidth="1"/>
    <col min="20" max="20" width="15.28515625" style="17" customWidth="1"/>
    <col min="21" max="22" width="26" style="17" customWidth="1"/>
    <col min="23" max="23" width="15.28515625" style="17" customWidth="1"/>
    <col min="24" max="26" width="11" style="17" customWidth="1"/>
    <col min="27" max="27" width="14.85546875" style="17" customWidth="1"/>
    <col min="28" max="29" width="26" style="17" customWidth="1"/>
    <col min="30" max="30" width="8.7109375" style="17" hidden="1" customWidth="1"/>
    <col min="31" max="31" width="18.140625" style="17" hidden="1" customWidth="1"/>
    <col min="32" max="32" width="11" style="17" hidden="1" customWidth="1"/>
    <col min="33" max="16384" width="9.140625" style="17"/>
  </cols>
  <sheetData>
    <row r="1" spans="2:32" s="15" customFormat="1" ht="6.75" customHeight="1">
      <c r="B1" s="15" t="str">
        <f>UPPER("")</f>
        <v/>
      </c>
      <c r="C1" s="20"/>
    </row>
    <row r="2" spans="2:32" s="15" customFormat="1" ht="65.25" customHeight="1">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row>
    <row r="3" spans="2:32" s="15" customFormat="1" ht="65.25" customHeight="1">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row>
    <row r="4" spans="2:32" s="16" customFormat="1" ht="40.5" customHeight="1">
      <c r="B4" s="144" t="s">
        <v>6</v>
      </c>
      <c r="C4" s="140" t="s">
        <v>79</v>
      </c>
      <c r="D4" s="145"/>
      <c r="E4" s="146"/>
      <c r="F4" s="142" t="s">
        <v>80</v>
      </c>
      <c r="G4" s="142" t="s">
        <v>81</v>
      </c>
      <c r="H4" s="142" t="s">
        <v>82</v>
      </c>
      <c r="I4" s="22"/>
      <c r="J4" s="144" t="s">
        <v>83</v>
      </c>
      <c r="K4" s="144"/>
      <c r="L4" s="21"/>
      <c r="M4" s="142" t="s">
        <v>84</v>
      </c>
      <c r="N4" s="142" t="s">
        <v>85</v>
      </c>
      <c r="O4" s="142" t="s">
        <v>82</v>
      </c>
      <c r="P4" s="22"/>
      <c r="Q4" s="147" t="s">
        <v>86</v>
      </c>
      <c r="R4" s="148"/>
      <c r="S4" s="149"/>
      <c r="T4" s="142" t="s">
        <v>87</v>
      </c>
      <c r="U4" s="142" t="s">
        <v>88</v>
      </c>
      <c r="V4" s="142" t="s">
        <v>82</v>
      </c>
      <c r="W4" s="22"/>
      <c r="X4" s="144" t="s">
        <v>89</v>
      </c>
      <c r="Y4" s="144"/>
      <c r="Z4" s="144"/>
      <c r="AA4" s="140" t="s">
        <v>90</v>
      </c>
      <c r="AB4" s="142" t="s">
        <v>91</v>
      </c>
      <c r="AC4" s="142" t="s">
        <v>82</v>
      </c>
      <c r="AD4" s="23"/>
      <c r="AE4" s="24"/>
      <c r="AF4" s="144" t="s">
        <v>92</v>
      </c>
    </row>
    <row r="5" spans="2:32" s="16" customFormat="1" ht="29.25" customHeight="1">
      <c r="B5" s="144"/>
      <c r="C5" s="25" t="s">
        <v>93</v>
      </c>
      <c r="D5" s="26" t="s">
        <v>94</v>
      </c>
      <c r="E5" s="27" t="s">
        <v>95</v>
      </c>
      <c r="F5" s="143"/>
      <c r="G5" s="143"/>
      <c r="H5" s="143"/>
      <c r="I5" s="28"/>
      <c r="J5" s="25" t="s">
        <v>93</v>
      </c>
      <c r="K5" s="26" t="s">
        <v>94</v>
      </c>
      <c r="L5" s="27" t="s">
        <v>95</v>
      </c>
      <c r="M5" s="143"/>
      <c r="N5" s="143"/>
      <c r="O5" s="143"/>
      <c r="P5" s="28"/>
      <c r="Q5" s="25" t="s">
        <v>93</v>
      </c>
      <c r="R5" s="26" t="s">
        <v>94</v>
      </c>
      <c r="S5" s="27" t="s">
        <v>95</v>
      </c>
      <c r="T5" s="143"/>
      <c r="U5" s="143"/>
      <c r="V5" s="143"/>
      <c r="W5" s="28"/>
      <c r="X5" s="27" t="s">
        <v>93</v>
      </c>
      <c r="Y5" s="29" t="s">
        <v>94</v>
      </c>
      <c r="Z5" s="27" t="s">
        <v>95</v>
      </c>
      <c r="AA5" s="141"/>
      <c r="AB5" s="143"/>
      <c r="AC5" s="143"/>
      <c r="AD5" s="30"/>
      <c r="AE5" s="31"/>
      <c r="AF5" s="144"/>
    </row>
    <row r="6" spans="2:32" s="16" customFormat="1" ht="6.75" customHeight="1">
      <c r="G6" s="32"/>
      <c r="H6" s="32"/>
      <c r="N6" s="32"/>
      <c r="O6" s="32"/>
      <c r="U6" s="32"/>
      <c r="V6" s="32"/>
      <c r="AB6" s="32"/>
      <c r="AC6" s="32"/>
    </row>
    <row r="7" spans="2:32" ht="24.75" customHeight="1">
      <c r="B7" s="33" t="s">
        <v>96</v>
      </c>
      <c r="C7" s="34">
        <v>690</v>
      </c>
      <c r="D7" s="34">
        <f>IF(B7="","",SUMIF('11F'!$V:$V,'EFICIÊNCIA 1º ETAPA'!$B7,'11F'!$X:$X))</f>
        <v>0</v>
      </c>
      <c r="E7" s="34">
        <v>0</v>
      </c>
      <c r="F7" s="34">
        <f>SUM(C7:D7:E7)</f>
        <v>690</v>
      </c>
      <c r="G7" s="35" t="s">
        <v>97</v>
      </c>
      <c r="H7" s="35">
        <v>800</v>
      </c>
      <c r="I7" s="36"/>
      <c r="J7" s="34">
        <v>610</v>
      </c>
      <c r="K7" s="34">
        <f>IF(B7="","",SUMIF('13F'!$V:$V,'EFICIÊNCIA 1º ETAPA'!$B7,'13F'!$X:$X))</f>
        <v>0</v>
      </c>
      <c r="L7" s="34">
        <v>0</v>
      </c>
      <c r="M7" s="34">
        <f>SUM(J7:K7:L7)</f>
        <v>610</v>
      </c>
      <c r="N7" s="35" t="s">
        <v>100</v>
      </c>
      <c r="O7" s="35">
        <v>700</v>
      </c>
      <c r="P7" s="36"/>
      <c r="Q7" s="34">
        <v>400</v>
      </c>
      <c r="R7" s="34">
        <f>IF(B7="","",SUMIF('15F'!$V:$V,'EFICIÊNCIA 1º ETAPA'!$B7,'15F'!$X:$X))</f>
        <v>0</v>
      </c>
      <c r="S7" s="34">
        <v>0</v>
      </c>
      <c r="T7" s="34">
        <f>SUM(Q7:R7:S7)</f>
        <v>400</v>
      </c>
      <c r="U7" s="35" t="s">
        <v>100</v>
      </c>
      <c r="V7" s="35">
        <v>700</v>
      </c>
      <c r="W7" s="36"/>
      <c r="X7" s="34">
        <v>680</v>
      </c>
      <c r="Y7" s="34">
        <f>IF(B7="","",SUMIF('17F'!$V:$V,'EFICIÊNCIA 1º ETAPA'!$B7,'17F'!$X:$X))</f>
        <v>0</v>
      </c>
      <c r="Z7" s="34">
        <f>IF(B7="","",SUMIF('17M (FED)'!$V:$V,'EFICIÊNCIA 1º ETAPA'!$B7,'17M (FED)'!$X:$X))</f>
        <v>0</v>
      </c>
      <c r="AA7" s="34">
        <f>SUM(X7:Z7)</f>
        <v>680</v>
      </c>
      <c r="AB7" s="35" t="s">
        <v>97</v>
      </c>
      <c r="AC7" s="35">
        <v>800</v>
      </c>
      <c r="AD7" s="38">
        <f t="shared" ref="AD7:AD14" si="0">IF(AF7="","",AF7+(ROW(AF7)/100))</f>
        <v>3000.07</v>
      </c>
      <c r="AE7" s="38" t="str">
        <f t="shared" ref="AE7:AE14" si="1">IF(AF7="","",B7)</f>
        <v xml:space="preserve">ARBOS S.A </v>
      </c>
      <c r="AF7" s="38">
        <f>SUM(AC7,V7,O7,H7)</f>
        <v>3000</v>
      </c>
    </row>
    <row r="8" spans="2:32" ht="24.75" customHeight="1">
      <c r="B8" s="33" t="s">
        <v>99</v>
      </c>
      <c r="C8" s="34">
        <f>IF(B8="","",SUMIF('11M'!$V:$V,'EFICIÊNCIA 1º ETAPA'!$B8,'11M'!$X:$X))</f>
        <v>315</v>
      </c>
      <c r="D8" s="34">
        <f>IF(B8="","",SUMIF('11F'!$V:$V,'EFICIÊNCIA 1º ETAPA'!$B8,'11F'!$X:$X))</f>
        <v>0</v>
      </c>
      <c r="E8" s="34">
        <v>0</v>
      </c>
      <c r="F8" s="34">
        <f>SUM(C8:D8:E8)</f>
        <v>315</v>
      </c>
      <c r="G8" s="35" t="s">
        <v>103</v>
      </c>
      <c r="H8" s="35">
        <v>500</v>
      </c>
      <c r="I8" s="36"/>
      <c r="J8" s="34">
        <f>IF(B8="","",SUMIF('13M'!$V:$V,'EFICIÊNCIA 1º ETAPA'!$B8,'13M'!$X:$X))</f>
        <v>430</v>
      </c>
      <c r="K8" s="34">
        <f>IF(B8="","",SUMIF('13F'!$V:$V,'EFICIÊNCIA 1º ETAPA'!$B8,'13F'!$X:$X))</f>
        <v>180</v>
      </c>
      <c r="L8" s="34">
        <v>0</v>
      </c>
      <c r="M8" s="34">
        <f>SUM(J8:K8:L8)</f>
        <v>610</v>
      </c>
      <c r="N8" s="35" t="s">
        <v>100</v>
      </c>
      <c r="O8" s="35">
        <v>700</v>
      </c>
      <c r="P8" s="36"/>
      <c r="Q8" s="34">
        <f>IF(B8="","",SUMIF('15M'!$V:$V,'EFICIÊNCIA 1º ETAPA'!$B8,'15M'!$X:$X))</f>
        <v>0</v>
      </c>
      <c r="R8" s="34">
        <f>IF(B8="","",SUMIF('15F'!$V:$V,'EFICIÊNCIA 1º ETAPA'!$B8,'15F'!$X:$X))</f>
        <v>0</v>
      </c>
      <c r="S8" s="34">
        <v>0</v>
      </c>
      <c r="T8" s="34">
        <f>SUM(Q8:R8:S8)</f>
        <v>0</v>
      </c>
      <c r="U8" s="35"/>
      <c r="V8" s="35"/>
      <c r="W8" s="36"/>
      <c r="X8" s="34">
        <f>IF(B8="","",SUMIF('17M'!$V:$V,'EFICIÊNCIA 1º ETAPA'!$B8,'17M'!$X:$X))</f>
        <v>170</v>
      </c>
      <c r="Y8" s="34">
        <f>IF(B8="","",SUMIF('17F'!$V:$V,'EFICIÊNCIA 1º ETAPA'!$B8,'17F'!$X:$X))</f>
        <v>0</v>
      </c>
      <c r="Z8" s="34">
        <f>IF(B8="","",SUMIF('17M (FED)'!$V:$V,'EFICIÊNCIA 1º ETAPA'!$B8,'17M (FED)'!$X:$X))</f>
        <v>0</v>
      </c>
      <c r="AA8" s="34">
        <f t="shared" ref="AA8:AA14" si="2">SUM(X8:Z8)</f>
        <v>170</v>
      </c>
      <c r="AB8" s="35" t="s">
        <v>102</v>
      </c>
      <c r="AC8" s="35">
        <v>400</v>
      </c>
      <c r="AD8" s="38">
        <f t="shared" si="0"/>
        <v>1600.08</v>
      </c>
      <c r="AE8" s="38" t="str">
        <f t="shared" si="1"/>
        <v>ARBOS SBC</v>
      </c>
      <c r="AF8" s="38">
        <f t="shared" ref="AF8:AF14" si="3">SUM(AC8,V8,O8,H8)</f>
        <v>1600</v>
      </c>
    </row>
    <row r="9" spans="2:32" ht="24.75" customHeight="1">
      <c r="B9" s="33" t="s">
        <v>101</v>
      </c>
      <c r="C9" s="34">
        <f>IF(B9="","",SUMIF('11M'!$V:$V,'EFICIÊNCIA 1º ETAPA'!$B9,'11M'!$X:$X))</f>
        <v>340</v>
      </c>
      <c r="D9" s="34">
        <f>IF(B9="","",SUMIF('11F'!$V:$V,'EFICIÊNCIA 1º ETAPA'!$B9,'11F'!$X:$X))</f>
        <v>200</v>
      </c>
      <c r="E9" s="34">
        <v>0</v>
      </c>
      <c r="F9" s="34">
        <f>SUM(C9:D9:E9)</f>
        <v>540</v>
      </c>
      <c r="G9" s="35" t="s">
        <v>105</v>
      </c>
      <c r="H9" s="35">
        <v>600</v>
      </c>
      <c r="I9" s="36"/>
      <c r="J9" s="34">
        <f>IF(B9="","",SUMIF('13M'!$V:$V,'EFICIÊNCIA 1º ETAPA'!$B9,'13M'!$X:$X))</f>
        <v>180</v>
      </c>
      <c r="K9" s="34">
        <f>IF(B9="","",SUMIF('13F'!$V:$V,'EFICIÊNCIA 1º ETAPA'!$B9,'13F'!$X:$X))</f>
        <v>0</v>
      </c>
      <c r="L9" s="34">
        <v>0</v>
      </c>
      <c r="M9" s="34">
        <f>SUM(J9:K9:L9)</f>
        <v>180</v>
      </c>
      <c r="N9" s="35" t="s">
        <v>146</v>
      </c>
      <c r="O9" s="35">
        <v>200</v>
      </c>
      <c r="P9" s="36"/>
      <c r="Q9" s="34">
        <f>IF(B9="","",SUMIF('15M'!$V:$V,'EFICIÊNCIA 1º ETAPA'!$B9,'15M'!$X:$X))</f>
        <v>0</v>
      </c>
      <c r="R9" s="34">
        <f>IF(B9="","",SUMIF('15F'!$V:$V,'EFICIÊNCIA 1º ETAPA'!$B9,'15F'!$X:$X))</f>
        <v>340</v>
      </c>
      <c r="S9" s="34">
        <v>0</v>
      </c>
      <c r="T9" s="34">
        <f>SUM(Q9:R9:S9)</f>
        <v>340</v>
      </c>
      <c r="U9" s="35" t="s">
        <v>103</v>
      </c>
      <c r="V9" s="35">
        <v>500</v>
      </c>
      <c r="W9" s="36"/>
      <c r="X9" s="34">
        <f>IF(B9="","",SUMIF('17M'!$V:$V,'EFICIÊNCIA 1º ETAPA'!$B9,'17M'!$X:$X))</f>
        <v>340</v>
      </c>
      <c r="Y9" s="34">
        <f>IF(B9="","",SUMIF('17F'!$V:$V,'EFICIÊNCIA 1º ETAPA'!$B9,'17F'!$X:$X))</f>
        <v>0</v>
      </c>
      <c r="Z9" s="34">
        <f>IF(B9="","",SUMIF('17M (FED)'!$V:$V,'EFICIÊNCIA 1º ETAPA'!$B9,'17M (FED)'!$X:$X))</f>
        <v>0</v>
      </c>
      <c r="AA9" s="34">
        <f t="shared" si="2"/>
        <v>340</v>
      </c>
      <c r="AB9" s="35" t="s">
        <v>100</v>
      </c>
      <c r="AC9" s="35">
        <v>700</v>
      </c>
      <c r="AD9" s="38">
        <f t="shared" si="0"/>
        <v>2000.09</v>
      </c>
      <c r="AE9" s="38" t="str">
        <f t="shared" si="1"/>
        <v>ARBOS SCS</v>
      </c>
      <c r="AF9" s="38">
        <f t="shared" si="3"/>
        <v>2000</v>
      </c>
    </row>
    <row r="10" spans="2:32" ht="24.75" customHeight="1">
      <c r="B10" s="33" t="s">
        <v>104</v>
      </c>
      <c r="C10" s="34">
        <f>IF(B10="","",SUMIF('11M'!$V:$V,'EFICIÊNCIA 1º ETAPA'!$B10,'11M'!$X:$X))</f>
        <v>0</v>
      </c>
      <c r="D10" s="34">
        <f>IF(B10="","",SUMIF('11F'!$V:$V,'EFICIÊNCIA 1º ETAPA'!$B10,'11F'!$X:$X))</f>
        <v>0</v>
      </c>
      <c r="E10" s="34">
        <v>0</v>
      </c>
      <c r="F10" s="34">
        <f>SUM(C10:D10:E10)</f>
        <v>0</v>
      </c>
      <c r="G10" s="35"/>
      <c r="H10" s="35"/>
      <c r="I10" s="36"/>
      <c r="J10" s="34">
        <v>0</v>
      </c>
      <c r="K10" s="34">
        <v>0</v>
      </c>
      <c r="L10" s="34">
        <v>0</v>
      </c>
      <c r="M10" s="34">
        <f>SUM(J10:K10:L10)</f>
        <v>0</v>
      </c>
      <c r="N10" s="35"/>
      <c r="O10" s="35"/>
      <c r="P10" s="36"/>
      <c r="Q10" s="34">
        <f>IF(B10="","",SUMIF('15M'!$V:$V,'EFICIÊNCIA 1º ETAPA'!$B10,'15M'!$X:$X))</f>
        <v>0</v>
      </c>
      <c r="R10" s="34">
        <v>0</v>
      </c>
      <c r="S10" s="34">
        <v>0</v>
      </c>
      <c r="T10" s="34">
        <f>SUM(Q10:R10:S10)</f>
        <v>0</v>
      </c>
      <c r="U10" s="35"/>
      <c r="V10" s="35"/>
      <c r="W10" s="36"/>
      <c r="X10" s="34">
        <f>IF(B10="","",SUMIF('17M'!$V:$V,'EFICIÊNCIA 1º ETAPA'!$B10,'17M'!$X:$X))</f>
        <v>0</v>
      </c>
      <c r="Y10" s="34">
        <f>IF(B10="","",SUMIF('17F'!$V:$V,'EFICIÊNCIA 1º ETAPA'!$B10,'17F'!$X:$X))</f>
        <v>0</v>
      </c>
      <c r="Z10" s="34">
        <f>IF(B10="","",SUMIF('17M (FED)'!$V:$V,'EFICIÊNCIA 1º ETAPA'!$B10,'17M (FED)'!$X:$X))</f>
        <v>0</v>
      </c>
      <c r="AA10" s="34">
        <f t="shared" si="2"/>
        <v>0</v>
      </c>
      <c r="AB10" s="35"/>
      <c r="AC10" s="35"/>
      <c r="AD10" s="38">
        <f t="shared" si="0"/>
        <v>0.1</v>
      </c>
      <c r="AE10" s="38" t="str">
        <f t="shared" si="1"/>
        <v>FENIX</v>
      </c>
      <c r="AF10" s="38">
        <f t="shared" si="3"/>
        <v>0</v>
      </c>
    </row>
    <row r="11" spans="2:32" ht="24.75" customHeight="1">
      <c r="B11" s="33" t="s">
        <v>106</v>
      </c>
      <c r="C11" s="34">
        <f>IF(B11="","",SUMIF('11M'!$V:$V,'EFICIÊNCIA 1º ETAPA'!$B11,'11M'!$X:$X))</f>
        <v>660</v>
      </c>
      <c r="D11" s="34">
        <f>IF(B11="","",SUMIF('11F'!$V:$V,'EFICIÊNCIA 1º ETAPA'!$B11,'11F'!$X:$X))</f>
        <v>170</v>
      </c>
      <c r="E11" s="34">
        <v>0</v>
      </c>
      <c r="F11" s="34">
        <f>SUM(C11:D11:E11)</f>
        <v>830</v>
      </c>
      <c r="G11" s="35" t="s">
        <v>98</v>
      </c>
      <c r="H11" s="35">
        <v>1000</v>
      </c>
      <c r="I11" s="36"/>
      <c r="J11" s="34">
        <f>IF(B11="","",SUMIF('13M'!$V:$V,'EFICIÊNCIA 1º ETAPA'!$B11,'13M'!$X:$X))</f>
        <v>640</v>
      </c>
      <c r="K11" s="34">
        <f>IF(B11="","",SUMIF('13F'!$V:$V,'EFICIÊNCIA 1º ETAPA'!$B11,'13F'!$X:$X))</f>
        <v>320</v>
      </c>
      <c r="L11" s="34">
        <v>0</v>
      </c>
      <c r="M11" s="34">
        <f>SUM(J11:K11:L11)</f>
        <v>960</v>
      </c>
      <c r="N11" s="35" t="s">
        <v>97</v>
      </c>
      <c r="O11" s="35">
        <v>800</v>
      </c>
      <c r="P11" s="36"/>
      <c r="Q11" s="34">
        <f>IF(B11="","",SUMIF('15M'!$V:$V,'EFICIÊNCIA 1º ETAPA'!$B11,'15M'!$X:$X))</f>
        <v>820</v>
      </c>
      <c r="R11" s="34">
        <f>IF(B11="","",SUMIF('15F'!$V:$V,'EFICIÊNCIA 1º ETAPA'!$B11,'15F'!$X:$X))</f>
        <v>0</v>
      </c>
      <c r="S11" s="34">
        <v>0</v>
      </c>
      <c r="T11" s="34">
        <f>SUM(Q11:R11:S11)</f>
        <v>820</v>
      </c>
      <c r="U11" s="35" t="s">
        <v>98</v>
      </c>
      <c r="V11" s="35">
        <v>1000</v>
      </c>
      <c r="W11" s="36"/>
      <c r="X11" s="34">
        <f>IF(B11="","",SUMIF('17M'!$V:$V,'EFICIÊNCIA 1º ETAPA'!$B11,'17M'!$X:$X))</f>
        <v>300</v>
      </c>
      <c r="Y11" s="34">
        <f>IF(B11="","",SUMIF('17F'!$V:$V,'EFICIÊNCIA 1º ETAPA'!$B11,'17F'!$X:$X))</f>
        <v>200</v>
      </c>
      <c r="Z11" s="34">
        <f>IF(B11="","",SUMIF('17M (FED)'!$V:$V,'EFICIÊNCIA 1º ETAPA'!$B11,'17M (FED)'!$X:$X))</f>
        <v>200</v>
      </c>
      <c r="AA11" s="34">
        <f t="shared" si="2"/>
        <v>700</v>
      </c>
      <c r="AB11" s="35" t="s">
        <v>98</v>
      </c>
      <c r="AC11" s="35">
        <v>1000</v>
      </c>
      <c r="AD11" s="38">
        <f t="shared" si="0"/>
        <v>3800.11</v>
      </c>
      <c r="AE11" s="38" t="str">
        <f t="shared" si="1"/>
        <v>LICEU JARDIM</v>
      </c>
      <c r="AF11" s="38">
        <f t="shared" si="3"/>
        <v>3800</v>
      </c>
    </row>
    <row r="12" spans="2:32" ht="24.75" customHeight="1">
      <c r="B12" s="33" t="s">
        <v>118</v>
      </c>
      <c r="C12" s="34">
        <f>IF(B12="","",SUMIF('11M'!$V:$V,'EFICIÊNCIA 1º ETAPA'!$B12,'11M'!$X:$X))</f>
        <v>300</v>
      </c>
      <c r="D12" s="34">
        <f>IF(B12="","",SUMIF('11F'!$V:$V,'EFICIÊNCIA 1º ETAPA'!$B12,'11F'!$X:$X))</f>
        <v>0</v>
      </c>
      <c r="E12" s="34">
        <v>0</v>
      </c>
      <c r="F12" s="34">
        <f>SUM(C12:D12:E12)</f>
        <v>300</v>
      </c>
      <c r="G12" s="35" t="s">
        <v>102</v>
      </c>
      <c r="H12" s="35">
        <v>400</v>
      </c>
      <c r="I12" s="36"/>
      <c r="J12" s="34">
        <f>IF(B12="","",SUMIF('13M'!$V:$V,'EFICIÊNCIA 1º ETAPA'!$B12,'13M'!$X:$X))</f>
        <v>385</v>
      </c>
      <c r="K12" s="34">
        <f>IF(B12="","",SUMIF('13F'!$V:$V,'EFICIÊNCIA 1º ETAPA'!$B12,'13F'!$X:$X))</f>
        <v>140</v>
      </c>
      <c r="L12" s="34">
        <v>0</v>
      </c>
      <c r="M12" s="34">
        <f>SUM(J12:K12:L12)</f>
        <v>525</v>
      </c>
      <c r="N12" s="35" t="s">
        <v>103</v>
      </c>
      <c r="O12" s="35">
        <v>500</v>
      </c>
      <c r="P12" s="36"/>
      <c r="Q12" s="34">
        <f>IF(B12="","",SUMIF('15M'!$V:$V,'EFICIÊNCIA 1º ETAPA'!$B12,'15M'!$X:$X))</f>
        <v>280</v>
      </c>
      <c r="R12" s="34">
        <f>IF(B12="","",SUMIF('15F'!$V:$V,'EFICIÊNCIA 1º ETAPA'!$B12,'15F'!$X:$X))</f>
        <v>300</v>
      </c>
      <c r="S12" s="34">
        <v>0</v>
      </c>
      <c r="T12" s="34">
        <f>SUM(Q12:R12:S12)</f>
        <v>580</v>
      </c>
      <c r="U12" s="35" t="s">
        <v>97</v>
      </c>
      <c r="V12" s="35">
        <v>800</v>
      </c>
      <c r="W12" s="36"/>
      <c r="X12" s="34">
        <f>IF(B12="","",SUMIF('17M'!$V:$V,'EFICIÊNCIA 1º ETAPA'!$B12,'17M'!$X:$X))</f>
        <v>180</v>
      </c>
      <c r="Y12" s="34">
        <f>IF(B12="","",SUMIF('17F'!$V:$V,'EFICIÊNCIA 1º ETAPA'!$B12,'17F'!$X:$X))</f>
        <v>0</v>
      </c>
      <c r="Z12" s="34">
        <f>IF(B12="","",SUMIF('17M (FED)'!$V:$V,'EFICIÊNCIA 1º ETAPA'!$B12,'17M (FED)'!$X:$X))</f>
        <v>0</v>
      </c>
      <c r="AA12" s="34">
        <f t="shared" si="2"/>
        <v>180</v>
      </c>
      <c r="AB12" s="35" t="s">
        <v>103</v>
      </c>
      <c r="AC12" s="35">
        <v>500</v>
      </c>
      <c r="AD12" s="38">
        <f t="shared" si="0"/>
        <v>2200.12</v>
      </c>
      <c r="AE12" s="38" t="str">
        <f t="shared" si="1"/>
        <v>STAGIUM - DIAD</v>
      </c>
      <c r="AF12" s="38">
        <f t="shared" si="3"/>
        <v>2200</v>
      </c>
    </row>
    <row r="13" spans="2:32" ht="24.75" customHeight="1">
      <c r="B13" s="33" t="s">
        <v>122</v>
      </c>
      <c r="C13" s="34">
        <f>IF(B13="","",SUMIF('11M'!$V:$V,'EFICIÊNCIA 1º ETAPA'!$B13,'11M'!$X:$X))</f>
        <v>570</v>
      </c>
      <c r="D13" s="34">
        <f>IF(B13="","",SUMIF('11F'!$V:$V,'EFICIÊNCIA 1º ETAPA'!$B13,'11F'!$X:$X))</f>
        <v>0</v>
      </c>
      <c r="E13" s="34">
        <v>0</v>
      </c>
      <c r="F13" s="34">
        <f>SUM(C13:D13:E13)</f>
        <v>570</v>
      </c>
      <c r="G13" s="35" t="s">
        <v>100</v>
      </c>
      <c r="H13" s="35">
        <v>700</v>
      </c>
      <c r="I13" s="36"/>
      <c r="J13" s="34">
        <f>IF(B13="","",SUMIF('13M'!$V:$V,'EFICIÊNCIA 1º ETAPA'!$B13,'13M'!$X:$X))</f>
        <v>150</v>
      </c>
      <c r="K13" s="34">
        <f>IF(B13="","",SUMIF('13F'!$V:$V,'EFICIÊNCIA 1º ETAPA'!$B13,'13F'!$X:$X))</f>
        <v>300</v>
      </c>
      <c r="L13" s="34">
        <v>0</v>
      </c>
      <c r="M13" s="34">
        <f>SUM(J13:K13:L13)</f>
        <v>450</v>
      </c>
      <c r="N13" s="35" t="s">
        <v>102</v>
      </c>
      <c r="O13" s="35">
        <v>400</v>
      </c>
      <c r="P13" s="36"/>
      <c r="Q13" s="34">
        <f>IF(B13="","",SUMIF('15M'!$V:$V,'EFICIÊNCIA 1º ETAPA'!$B13,'15M'!$X:$X))</f>
        <v>270</v>
      </c>
      <c r="R13" s="34">
        <f>IF(B13="","",SUMIF('15F'!$V:$V,'EFICIÊNCIA 1º ETAPA'!$B13,'15F'!$X:$X))</f>
        <v>0</v>
      </c>
      <c r="S13" s="34">
        <v>0</v>
      </c>
      <c r="T13" s="34">
        <f>SUM(Q13:R13:S13)</f>
        <v>270</v>
      </c>
      <c r="U13" s="35" t="s">
        <v>102</v>
      </c>
      <c r="V13" s="35">
        <v>400</v>
      </c>
      <c r="W13" s="36"/>
      <c r="X13" s="34">
        <f>IF(B13="","",SUMIF('17M'!$V:$V,'EFICIÊNCIA 1º ETAPA'!$B13,'17M'!$X:$X))</f>
        <v>0</v>
      </c>
      <c r="Y13" s="34">
        <f>IF(B13="","",SUMIF('17F'!$V:$V,'EFICIÊNCIA 1º ETAPA'!$B13,'17F'!$X:$X))</f>
        <v>0</v>
      </c>
      <c r="Z13" s="34">
        <f>IF(B13="","",SUMIF('17M (FED)'!$V:$V,'EFICIÊNCIA 1º ETAPA'!$B13,'17M (FED)'!$X:$X))</f>
        <v>0</v>
      </c>
      <c r="AA13" s="34">
        <f t="shared" si="2"/>
        <v>0</v>
      </c>
      <c r="AB13" s="35"/>
      <c r="AC13" s="35"/>
      <c r="AD13" s="38">
        <f t="shared" si="0"/>
        <v>1500.13</v>
      </c>
      <c r="AE13" s="38" t="str">
        <f t="shared" si="1"/>
        <v>VILLARE - SCS</v>
      </c>
      <c r="AF13" s="38">
        <f t="shared" si="3"/>
        <v>1500</v>
      </c>
    </row>
    <row r="14" spans="2:32" ht="24.75" customHeight="1">
      <c r="B14" s="33" t="s">
        <v>123</v>
      </c>
      <c r="C14" s="34">
        <f>IF(B14="","",SUMIF('11M'!$V:$V,'EFICIÊNCIA 1º ETAPA'!$B14,'11M'!$X:$X))</f>
        <v>0</v>
      </c>
      <c r="D14" s="34">
        <f>IF(B14="","",SUMIF('11F'!$V:$V,'EFICIÊNCIA 1º ETAPA'!$B14,'11F'!$X:$X))</f>
        <v>0</v>
      </c>
      <c r="E14" s="34">
        <v>0</v>
      </c>
      <c r="F14" s="34">
        <f>SUM(C14:D14:E14)</f>
        <v>0</v>
      </c>
      <c r="G14" s="35"/>
      <c r="H14" s="35"/>
      <c r="I14" s="36"/>
      <c r="J14" s="34">
        <f>IF(B14="","",SUMIF('13M'!$V:$V,'EFICIÊNCIA 1º ETAPA'!$B14,'13M'!$X:$X))</f>
        <v>450</v>
      </c>
      <c r="K14" s="34">
        <f>IF(B14="","",SUMIF('13F'!$V:$V,'EFICIÊNCIA 1º ETAPA'!$B14,'13F'!$X:$X))</f>
        <v>740</v>
      </c>
      <c r="L14" s="34">
        <v>0</v>
      </c>
      <c r="M14" s="34">
        <f>SUM(J14:K14:L14)</f>
        <v>1190</v>
      </c>
      <c r="N14" s="35" t="s">
        <v>98</v>
      </c>
      <c r="O14" s="35">
        <v>1000</v>
      </c>
      <c r="P14" s="36"/>
      <c r="Q14" s="34">
        <f>IF(B14="","",SUMIF('15M'!$V:$V,'EFICIÊNCIA 1º ETAPA'!$B14,'15M'!$X:$X))</f>
        <v>0</v>
      </c>
      <c r="R14" s="34">
        <f>IF(B14="","",SUMIF('15F'!$V:$V,'EFICIÊNCIA 1º ETAPA'!$B14,'15F'!$X:$X))</f>
        <v>400</v>
      </c>
      <c r="S14" s="34">
        <v>0</v>
      </c>
      <c r="T14" s="34">
        <f>SUM(Q14:R14:S14)</f>
        <v>400</v>
      </c>
      <c r="U14" s="35" t="s">
        <v>100</v>
      </c>
      <c r="V14" s="35">
        <v>700</v>
      </c>
      <c r="W14" s="36"/>
      <c r="X14" s="34">
        <f>IF(B14="","",SUMIF('17M'!$V:$V,'EFICIÊNCIA 1º ETAPA'!$B14,'17M'!$X:$X))</f>
        <v>270</v>
      </c>
      <c r="Y14" s="34">
        <f>IF(B14="","",SUMIF('17F'!$V:$V,'EFICIÊNCIA 1º ETAPA'!$B14,'17F'!$X:$X))</f>
        <v>0</v>
      </c>
      <c r="Z14" s="34">
        <f>IF(B14="","",SUMIF('17M (FED)'!$V:$V,'EFICIÊNCIA 1º ETAPA'!$B14,'17M (FED)'!$X:$X))</f>
        <v>0</v>
      </c>
      <c r="AA14" s="34">
        <f t="shared" si="2"/>
        <v>270</v>
      </c>
      <c r="AB14" s="35" t="s">
        <v>105</v>
      </c>
      <c r="AC14" s="35">
        <v>600</v>
      </c>
      <c r="AD14" s="38">
        <f t="shared" si="0"/>
        <v>2300.14</v>
      </c>
      <c r="AE14" s="38" t="str">
        <f t="shared" si="1"/>
        <v>SÃO JOSÉ - S.A</v>
      </c>
      <c r="AF14" s="38">
        <f t="shared" si="3"/>
        <v>2300</v>
      </c>
    </row>
    <row r="15" spans="2:32">
      <c r="B15" s="33" t="s">
        <v>125</v>
      </c>
      <c r="C15" s="34">
        <f>IF(B15="","",SUMIF('11M'!$V:$V,'EFICIÊNCIA 1º ETAPA'!$B15,'11M'!$X:$X))</f>
        <v>0</v>
      </c>
      <c r="D15" s="34">
        <f>IF(B15="","",SUMIF('11F'!$V:$V,'EFICIÊNCIA 1º ETAPA'!$B15,'11F'!$X:$X))</f>
        <v>0</v>
      </c>
      <c r="E15" s="34">
        <v>0</v>
      </c>
      <c r="F15" s="34">
        <f>SUM(C15:D15:E15)</f>
        <v>0</v>
      </c>
      <c r="G15" s="35"/>
      <c r="H15" s="35"/>
      <c r="J15" s="34">
        <f>IF(B15="","",SUMIF('13M'!$V:$V,'EFICIÊNCIA 1º ETAPA'!$B15,'13M'!$X:$X))</f>
        <v>0</v>
      </c>
      <c r="K15" s="34">
        <f>IF(B15="","",SUMIF('13F'!$V:$V,'EFICIÊNCIA 1º ETAPA'!$B15,'13F'!$X:$X))</f>
        <v>0</v>
      </c>
      <c r="L15" s="34">
        <v>0</v>
      </c>
      <c r="M15" s="34">
        <f>SUM(J15:K15:L15)</f>
        <v>0</v>
      </c>
      <c r="N15" s="35"/>
      <c r="O15" s="35"/>
      <c r="Q15" s="34">
        <f>IF(B15="","",SUMIF('15M'!$V:$V,'EFICIÊNCIA 1º ETAPA'!$B15,'15M'!$X:$X))</f>
        <v>140</v>
      </c>
      <c r="R15" s="34">
        <f>IF(B15="","",SUMIF('15F'!$V:$V,'EFICIÊNCIA 1º ETAPA'!$B15,'15F'!$X:$X))</f>
        <v>0</v>
      </c>
      <c r="S15" s="34">
        <v>0</v>
      </c>
      <c r="T15" s="34">
        <f>SUM(Q15:R15:S15)</f>
        <v>140</v>
      </c>
      <c r="U15" s="35" t="s">
        <v>147</v>
      </c>
      <c r="V15" s="35">
        <v>100</v>
      </c>
      <c r="X15" s="34">
        <f>IF(B15="","",SUMIF('17M'!$V:$V,'EFICIÊNCIA 1º ETAPA'!$B15,'17M'!$X:$X))</f>
        <v>0</v>
      </c>
      <c r="Y15" s="34">
        <f>IF(B15="","",SUMIF('17F'!$V:$V,'EFICIÊNCIA 1º ETAPA'!$B15,'17F'!$X:$X))</f>
        <v>0</v>
      </c>
      <c r="Z15" s="34">
        <f>IF(B15="","",SUMIF('17M (FED)'!$V:$V,'EFICIÊNCIA 1º ETAPA'!$B15,'17M (FED)'!$X:$X))</f>
        <v>0</v>
      </c>
      <c r="AA15" s="34">
        <f t="shared" ref="AA15:AA18" si="4">SUM(X15:Z15)</f>
        <v>0</v>
      </c>
      <c r="AB15" s="35"/>
      <c r="AC15" s="35"/>
      <c r="AD15" s="37"/>
      <c r="AE15" s="37"/>
    </row>
    <row r="16" spans="2:32">
      <c r="B16" s="33" t="s">
        <v>127</v>
      </c>
      <c r="C16" s="34">
        <f>IF(B16="","",SUMIF('11M'!$V:$V,'EFICIÊNCIA 1º ETAPA'!$B16,'11M'!$X:$X))</f>
        <v>0</v>
      </c>
      <c r="D16" s="34">
        <f>IF(B16="","",SUMIF('11F'!$V:$V,'EFICIÊNCIA 1º ETAPA'!$B16,'11F'!$X:$X))</f>
        <v>0</v>
      </c>
      <c r="E16" s="34">
        <v>0</v>
      </c>
      <c r="F16" s="34">
        <f>SUM(C16:D16:E16)</f>
        <v>0</v>
      </c>
      <c r="G16" s="35"/>
      <c r="H16" s="35"/>
      <c r="J16" s="34">
        <f>IF(B16="","",SUMIF('13M'!$V:$V,'EFICIÊNCIA 1º ETAPA'!$B16,'13M'!$X:$X))</f>
        <v>0</v>
      </c>
      <c r="K16" s="34">
        <f>IF(B16="","",SUMIF('13F'!$V:$V,'EFICIÊNCIA 1º ETAPA'!$B16,'13F'!$X:$X))</f>
        <v>0</v>
      </c>
      <c r="L16" s="34">
        <v>0</v>
      </c>
      <c r="M16" s="34">
        <f>SUM(J16:K16:L16)</f>
        <v>0</v>
      </c>
      <c r="N16" s="35"/>
      <c r="O16" s="35"/>
      <c r="Q16" s="34">
        <f>IF(B16="","",SUMIF('15M'!$V:$V,'EFICIÊNCIA 1º ETAPA'!$B16,'15M'!$X:$X))</f>
        <v>170</v>
      </c>
      <c r="R16" s="34">
        <f>IF(B16="","",SUMIF('15F'!$V:$V,'EFICIÊNCIA 1º ETAPA'!$B16,'15F'!$X:$X))</f>
        <v>0</v>
      </c>
      <c r="S16" s="34">
        <v>0</v>
      </c>
      <c r="T16" s="34">
        <f>SUM(Q16:R16:S16)</f>
        <v>170</v>
      </c>
      <c r="U16" s="35" t="s">
        <v>107</v>
      </c>
      <c r="V16" s="35">
        <v>300</v>
      </c>
      <c r="X16" s="34">
        <f>IF(B16="","",SUMIF('17M'!$V:$V,'EFICIÊNCIA 1º ETAPA'!$B16,'17M'!$X:$X))</f>
        <v>0</v>
      </c>
      <c r="Y16" s="34">
        <f>IF(B16="","",SUMIF('17F'!$V:$V,'EFICIÊNCIA 1º ETAPA'!$B16,'17F'!$X:$X))</f>
        <v>0</v>
      </c>
      <c r="Z16" s="34">
        <f>IF(B16="","",SUMIF('17M (FED)'!$V:$V,'EFICIÊNCIA 1º ETAPA'!$B16,'17M (FED)'!$X:$X))</f>
        <v>0</v>
      </c>
      <c r="AA16" s="34">
        <f t="shared" si="4"/>
        <v>0</v>
      </c>
      <c r="AB16" s="35"/>
      <c r="AC16" s="35"/>
    </row>
    <row r="17" spans="2:29">
      <c r="B17" s="33" t="s">
        <v>128</v>
      </c>
      <c r="C17" s="34">
        <f>IF(B17="","",SUMIF('11M'!$V:$V,'EFICIÊNCIA 1º ETAPA'!$B17,'11M'!$X:$X))</f>
        <v>0</v>
      </c>
      <c r="D17" s="34">
        <f>IF(B17="","",SUMIF('11F'!$V:$V,'EFICIÊNCIA 1º ETAPA'!$B17,'11F'!$X:$X))</f>
        <v>0</v>
      </c>
      <c r="E17" s="34">
        <v>0</v>
      </c>
      <c r="F17" s="34">
        <f>SUM(C17:D17:E17)</f>
        <v>0</v>
      </c>
      <c r="G17" s="35"/>
      <c r="H17" s="35"/>
      <c r="J17" s="34">
        <f>IF(B17="","",SUMIF('13M'!$V:$V,'EFICIÊNCIA 1º ETAPA'!$B17,'13M'!$X:$X))</f>
        <v>400</v>
      </c>
      <c r="K17" s="34">
        <f>IF(B17="","",SUMIF('13F'!$V:$V,'EFICIÊNCIA 1º ETAPA'!$B17,'13F'!$X:$X))</f>
        <v>0</v>
      </c>
      <c r="L17" s="34">
        <v>0</v>
      </c>
      <c r="M17" s="34">
        <f>SUM(J17:K17:L17)</f>
        <v>400</v>
      </c>
      <c r="N17" s="35" t="s">
        <v>107</v>
      </c>
      <c r="O17" s="35">
        <v>300</v>
      </c>
      <c r="Q17" s="34">
        <f>IF(B17="","",SUMIF('15M'!$V:$V,'EFICIÊNCIA 1º ETAPA'!$B17,'15M'!$X:$X))</f>
        <v>150</v>
      </c>
      <c r="R17" s="34">
        <f>IF(B17="","",SUMIF('15F'!$V:$V,'EFICIÊNCIA 1º ETAPA'!$B17,'15F'!$X:$X))</f>
        <v>0</v>
      </c>
      <c r="S17" s="34">
        <v>0</v>
      </c>
      <c r="T17" s="34">
        <f>SUM(Q17:R17:S17)</f>
        <v>150</v>
      </c>
      <c r="U17" s="35" t="s">
        <v>146</v>
      </c>
      <c r="V17" s="35">
        <v>200</v>
      </c>
      <c r="X17" s="34">
        <f>IF(B17="","",SUMIF('17M'!$V:$V,'EFICIÊNCIA 1º ETAPA'!$B17,'17M'!$X:$X))</f>
        <v>0</v>
      </c>
      <c r="Y17" s="34">
        <f>IF(B17="","",SUMIF('17F'!$V:$V,'EFICIÊNCIA 1º ETAPA'!$B17,'17F'!$X:$X))</f>
        <v>0</v>
      </c>
      <c r="Z17" s="34">
        <f>IF(B17="","",SUMIF('17M (FED)'!$V:$V,'EFICIÊNCIA 1º ETAPA'!$B17,'17M (FED)'!$X:$X))</f>
        <v>0</v>
      </c>
      <c r="AA17" s="34">
        <f t="shared" si="4"/>
        <v>0</v>
      </c>
      <c r="AB17" s="35"/>
      <c r="AC17" s="35"/>
    </row>
    <row r="18" spans="2:29">
      <c r="B18" s="33" t="s">
        <v>129</v>
      </c>
      <c r="C18" s="34">
        <f>IF(B18="","",SUMIF('11M'!$V:$V,'EFICIÊNCIA 1º ETAPA'!$B18,'11M'!$X:$X))</f>
        <v>0</v>
      </c>
      <c r="D18" s="34">
        <f>IF(B18="","",SUMIF('11F'!$V:$V,'EFICIÊNCIA 1º ETAPA'!$B18,'11F'!$X:$X))</f>
        <v>0</v>
      </c>
      <c r="E18" s="34">
        <v>0</v>
      </c>
      <c r="F18" s="34">
        <f>SUM(C18:D18:E18)</f>
        <v>0</v>
      </c>
      <c r="G18" s="35"/>
      <c r="H18" s="35"/>
      <c r="J18" s="34">
        <f>IF(B18="","",SUMIF('13M'!$V:$V,'EFICIÊNCIA 1º ETAPA'!$B18,'13M'!$X:$X))</f>
        <v>120</v>
      </c>
      <c r="K18" s="34">
        <f>IF(B18="","",SUMIF('13F'!$V:$V,'EFICIÊNCIA 1º ETAPA'!$B18,'13F'!$X:$X))</f>
        <v>0</v>
      </c>
      <c r="L18" s="34">
        <v>0</v>
      </c>
      <c r="M18" s="34">
        <f>SUM(J18:K18:L18)</f>
        <v>120</v>
      </c>
      <c r="N18" s="35" t="s">
        <v>147</v>
      </c>
      <c r="O18" s="35">
        <v>100</v>
      </c>
      <c r="Q18" s="34">
        <f>IF(B18="","",SUMIF('15M'!$V:$V,'EFICIÊNCIA 1º ETAPA'!$B18,'15M'!$X:$X))</f>
        <v>0</v>
      </c>
      <c r="R18" s="34">
        <f>IF(B18="","",SUMIF('15F'!$V:$V,'EFICIÊNCIA 1º ETAPA'!$B18,'15F'!$X:$X))</f>
        <v>0</v>
      </c>
      <c r="S18" s="34">
        <v>0</v>
      </c>
      <c r="T18" s="34">
        <f>SUM(Q18:R18:S18)</f>
        <v>0</v>
      </c>
      <c r="U18" s="35"/>
      <c r="V18" s="35"/>
      <c r="X18" s="34">
        <f>IF(B18="","",SUMIF('17M'!$V:$V,'EFICIÊNCIA 1º ETAPA'!$B18,'17M'!$X:$X))</f>
        <v>0</v>
      </c>
      <c r="Y18" s="34">
        <f>IF(B18="","",SUMIF('17F'!$V:$V,'EFICIÊNCIA 1º ETAPA'!$B18,'17F'!$X:$X))</f>
        <v>0</v>
      </c>
      <c r="Z18" s="34">
        <f>IF(B18="","",SUMIF('17M (FED)'!$V:$V,'EFICIÊNCIA 1º ETAPA'!$B18,'17M (FED)'!$X:$X))</f>
        <v>0</v>
      </c>
      <c r="AA18" s="34">
        <f t="shared" si="4"/>
        <v>0</v>
      </c>
      <c r="AB18" s="35"/>
      <c r="AC18" s="35"/>
    </row>
    <row r="19" spans="2:29">
      <c r="B19" s="33" t="s">
        <v>130</v>
      </c>
      <c r="C19" s="34">
        <f>IF(B19="","",SUMIF('11M'!$V:$V,'EFICIÊNCIA 1º ETAPA'!$B19,'11M'!$X:$X))</f>
        <v>0</v>
      </c>
      <c r="D19" s="34">
        <f>IF(B19="","",SUMIF('11F'!$V:$V,'EFICIÊNCIA 1º ETAPA'!$B19,'11F'!$X:$X))</f>
        <v>0</v>
      </c>
      <c r="E19" s="34">
        <v>0</v>
      </c>
      <c r="F19" s="34">
        <v>0</v>
      </c>
      <c r="G19" s="35"/>
      <c r="H19" s="35"/>
      <c r="J19" s="34">
        <f>IF(B19="","",SUMIF('13M'!$V:$V,'EFICIÊNCIA 1º ETAPA'!$B19,'13M'!$X:$X))</f>
        <v>0</v>
      </c>
      <c r="K19" s="34">
        <f>IF(B19="","",SUMIF('13F'!$V:$V,'EFICIÊNCIA 1º ETAPA'!$B19,'13F'!$X:$X))</f>
        <v>0</v>
      </c>
      <c r="L19" s="34">
        <v>0</v>
      </c>
      <c r="M19" s="34">
        <v>0</v>
      </c>
      <c r="N19" s="35" t="s">
        <v>148</v>
      </c>
      <c r="O19" s="35"/>
      <c r="Q19" s="34">
        <f>IF(B19="","",SUMIF('15M'!$V:$V,'EFICIÊNCIA 1º ETAPA'!$B19,'15M'!$X:$X))</f>
        <v>0</v>
      </c>
      <c r="R19" s="34">
        <f>IF(B19="","",SUMIF('15F'!$V:$V,'EFICIÊNCIA 1º ETAPA'!$B19,'15F'!$X:$X))</f>
        <v>0</v>
      </c>
      <c r="S19" s="34">
        <v>0</v>
      </c>
      <c r="T19" s="34">
        <v>0</v>
      </c>
      <c r="U19" s="35"/>
      <c r="V19" s="35"/>
      <c r="X19" s="34">
        <f>IF(B19="","",SUMIF('17M'!$V:$V,'EFICIÊNCIA 1º ETAPA'!$B19,'17M'!$X:$X))</f>
        <v>140</v>
      </c>
      <c r="Y19" s="34">
        <f>IF(B19="","",SUMIF('17F'!$V:$V,'EFICIÊNCIA 1º ETAPA'!$B19,'17F'!$X:$X))</f>
        <v>0</v>
      </c>
      <c r="Z19" s="34">
        <f>IF(B19="","",SUMIF('17M (FED)'!$V:$V,'EFICIÊNCIA 1º ETAPA'!$B19,'17M (FED)'!$X:$X))</f>
        <v>0</v>
      </c>
      <c r="AA19" s="34">
        <f t="shared" ref="AA19" si="5">SUM(X19:Z19)</f>
        <v>140</v>
      </c>
      <c r="AB19" s="35" t="s">
        <v>107</v>
      </c>
      <c r="AC19" s="35">
        <v>300</v>
      </c>
    </row>
    <row r="20" spans="2:29">
      <c r="B20" s="33"/>
    </row>
    <row r="21" spans="2:29">
      <c r="B21" s="33"/>
    </row>
    <row r="22" spans="2:29">
      <c r="B22" s="33"/>
    </row>
  </sheetData>
  <sortState xmlns:xlrd2="http://schemas.microsoft.com/office/spreadsheetml/2017/richdata2" ref="B6:AE13">
    <sortCondition descending="1" ref="AE6:AE13"/>
  </sortState>
  <mergeCells count="19">
    <mergeCell ref="O4:O5"/>
    <mergeCell ref="T4:T5"/>
    <mergeCell ref="U4:U5"/>
    <mergeCell ref="V4:V5"/>
    <mergeCell ref="B2:AF3"/>
    <mergeCell ref="AA4:AA5"/>
    <mergeCell ref="AB4:AB5"/>
    <mergeCell ref="AC4:AC5"/>
    <mergeCell ref="AF4:AF5"/>
    <mergeCell ref="C4:E4"/>
    <mergeCell ref="J4:K4"/>
    <mergeCell ref="Q4:S4"/>
    <mergeCell ref="X4:Z4"/>
    <mergeCell ref="B4:B5"/>
    <mergeCell ref="F4:F5"/>
    <mergeCell ref="G4:G5"/>
    <mergeCell ref="H4:H5"/>
    <mergeCell ref="M4:M5"/>
    <mergeCell ref="N4:N5"/>
  </mergeCells>
  <phoneticPr fontId="30" type="noConversion"/>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LISTAS!$B$5:$B$34</xm:f>
          </x14:formula1>
          <xm:sqref>B7:B22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M204"/>
  <sheetViews>
    <sheetView showGridLines="0" topLeftCell="B57" workbookViewId="0">
      <selection activeCell="F74" sqref="F74"/>
    </sheetView>
  </sheetViews>
  <sheetFormatPr defaultColWidth="9" defaultRowHeight="15"/>
  <cols>
    <col min="1" max="1" width="2.5703125" customWidth="1"/>
    <col min="2" max="2" width="42.140625" style="1" customWidth="1"/>
    <col min="3" max="3" width="2.7109375" customWidth="1"/>
    <col min="4" max="4" width="15.42578125" customWidth="1"/>
    <col min="5" max="5" width="2.7109375" customWidth="1"/>
    <col min="6" max="6" width="40.5703125" style="1" customWidth="1"/>
    <col min="7" max="7" width="43.7109375" customWidth="1"/>
    <col min="8" max="8" width="15.85546875" customWidth="1"/>
    <col min="9" max="9" width="13" customWidth="1"/>
    <col min="10" max="10" width="8.5703125" customWidth="1"/>
    <col min="11" max="11" width="4.140625" hidden="1" customWidth="1"/>
    <col min="12" max="12" width="2.7109375" customWidth="1"/>
    <col min="13" max="13" width="37.7109375" customWidth="1"/>
  </cols>
  <sheetData>
    <row r="1" spans="1:13">
      <c r="F1" s="175" t="s">
        <v>108</v>
      </c>
      <c r="G1" s="176"/>
      <c r="H1" s="2"/>
      <c r="I1" s="2"/>
    </row>
    <row r="2" spans="1:13" ht="8.25" customHeight="1">
      <c r="F2" s="177"/>
      <c r="G2" s="178"/>
      <c r="H2" s="2"/>
      <c r="I2" s="2"/>
    </row>
    <row r="3" spans="1:13">
      <c r="A3" s="3">
        <v>1</v>
      </c>
      <c r="B3" s="179" t="s">
        <v>109</v>
      </c>
      <c r="C3" s="4">
        <v>2</v>
      </c>
      <c r="D3" s="180" t="s">
        <v>82</v>
      </c>
      <c r="E3" s="3">
        <v>3</v>
      </c>
      <c r="F3" s="179" t="s">
        <v>110</v>
      </c>
      <c r="G3" s="174" t="s">
        <v>6</v>
      </c>
      <c r="H3" s="174" t="s">
        <v>111</v>
      </c>
      <c r="I3" s="174" t="s">
        <v>112</v>
      </c>
      <c r="J3" s="5">
        <v>4</v>
      </c>
      <c r="L3" s="6"/>
      <c r="M3" s="7" t="s">
        <v>113</v>
      </c>
    </row>
    <row r="4" spans="1:13" ht="15" customHeight="1">
      <c r="B4" s="179"/>
      <c r="D4" s="180"/>
      <c r="F4" s="179"/>
      <c r="G4" s="174"/>
      <c r="H4" s="174"/>
      <c r="I4" s="174"/>
      <c r="L4" s="3">
        <v>1</v>
      </c>
      <c r="M4" s="8" t="s">
        <v>114</v>
      </c>
    </row>
    <row r="5" spans="1:13">
      <c r="B5" s="9" t="s">
        <v>96</v>
      </c>
      <c r="D5" s="10" t="s">
        <v>2</v>
      </c>
      <c r="F5" s="11" t="s">
        <v>9</v>
      </c>
      <c r="G5" s="9" t="s">
        <v>101</v>
      </c>
      <c r="H5" s="12" t="s">
        <v>115</v>
      </c>
      <c r="I5" s="12"/>
      <c r="J5" s="12"/>
      <c r="K5" s="12"/>
      <c r="L5" s="4">
        <v>2</v>
      </c>
      <c r="M5" s="13" t="s">
        <v>116</v>
      </c>
    </row>
    <row r="6" spans="1:13" ht="15" customHeight="1">
      <c r="B6" s="9" t="s">
        <v>99</v>
      </c>
      <c r="D6" s="10" t="s">
        <v>117</v>
      </c>
      <c r="F6" s="11" t="s">
        <v>11</v>
      </c>
      <c r="G6" s="9" t="s">
        <v>106</v>
      </c>
      <c r="H6" s="12" t="s">
        <v>115</v>
      </c>
      <c r="I6" s="12"/>
      <c r="J6" s="12"/>
      <c r="K6" s="12"/>
      <c r="L6" s="3">
        <v>3</v>
      </c>
      <c r="M6" s="8" t="s">
        <v>114</v>
      </c>
    </row>
    <row r="7" spans="1:13" ht="15" customHeight="1">
      <c r="B7" s="9" t="s">
        <v>101</v>
      </c>
      <c r="F7" s="11" t="s">
        <v>18</v>
      </c>
      <c r="G7" s="9" t="s">
        <v>118</v>
      </c>
      <c r="H7" s="12" t="s">
        <v>115</v>
      </c>
      <c r="I7" s="12"/>
      <c r="J7" s="12"/>
      <c r="K7" s="12"/>
      <c r="L7" s="5">
        <v>4</v>
      </c>
      <c r="M7" s="14" t="s">
        <v>119</v>
      </c>
    </row>
    <row r="8" spans="1:13">
      <c r="B8" s="9" t="s">
        <v>120</v>
      </c>
      <c r="F8" s="11" t="s">
        <v>22</v>
      </c>
      <c r="G8" s="9" t="s">
        <v>99</v>
      </c>
      <c r="H8" s="12" t="s">
        <v>115</v>
      </c>
      <c r="I8" s="12"/>
      <c r="J8" s="12"/>
      <c r="K8" s="12"/>
    </row>
    <row r="9" spans="1:13">
      <c r="B9" s="9" t="s">
        <v>106</v>
      </c>
      <c r="F9" s="11" t="s">
        <v>121</v>
      </c>
      <c r="G9" s="9" t="s">
        <v>99</v>
      </c>
      <c r="H9" s="12" t="s">
        <v>115</v>
      </c>
      <c r="I9" s="12"/>
      <c r="J9" s="12"/>
      <c r="K9" s="12"/>
    </row>
    <row r="10" spans="1:13" ht="15" customHeight="1">
      <c r="B10" s="9" t="s">
        <v>118</v>
      </c>
      <c r="F10" s="11" t="s">
        <v>23</v>
      </c>
      <c r="G10" s="9" t="s">
        <v>99</v>
      </c>
      <c r="H10" s="12" t="s">
        <v>115</v>
      </c>
      <c r="I10" s="12"/>
      <c r="J10" s="12"/>
      <c r="K10" s="12"/>
    </row>
    <row r="11" spans="1:13">
      <c r="B11" s="9" t="s">
        <v>122</v>
      </c>
      <c r="F11" s="11" t="s">
        <v>21</v>
      </c>
      <c r="G11" s="9" t="s">
        <v>101</v>
      </c>
      <c r="H11" s="12" t="s">
        <v>115</v>
      </c>
      <c r="I11" s="12"/>
      <c r="J11" s="12"/>
      <c r="K11" s="12"/>
    </row>
    <row r="12" spans="1:13">
      <c r="B12" s="9" t="s">
        <v>123</v>
      </c>
      <c r="F12" s="11" t="s">
        <v>124</v>
      </c>
      <c r="G12" s="9" t="s">
        <v>101</v>
      </c>
      <c r="H12" s="12" t="s">
        <v>115</v>
      </c>
      <c r="I12" s="12"/>
      <c r="J12" s="12"/>
      <c r="K12" s="12"/>
    </row>
    <row r="13" spans="1:13" ht="15" customHeight="1">
      <c r="B13" s="9" t="s">
        <v>125</v>
      </c>
      <c r="F13" s="11" t="s">
        <v>126</v>
      </c>
      <c r="G13" s="9" t="s">
        <v>101</v>
      </c>
      <c r="H13" s="12" t="s">
        <v>115</v>
      </c>
      <c r="I13" s="12"/>
      <c r="J13" s="12"/>
      <c r="K13" s="12"/>
    </row>
    <row r="14" spans="1:13">
      <c r="B14" s="9" t="s">
        <v>127</v>
      </c>
      <c r="F14" s="11" t="s">
        <v>24</v>
      </c>
      <c r="G14" s="9" t="s">
        <v>122</v>
      </c>
      <c r="H14" s="12" t="s">
        <v>115</v>
      </c>
      <c r="I14" s="12"/>
      <c r="J14" s="12"/>
      <c r="K14" s="12"/>
    </row>
    <row r="15" spans="1:13">
      <c r="B15" s="9" t="s">
        <v>128</v>
      </c>
      <c r="F15" s="11" t="s">
        <v>20</v>
      </c>
      <c r="G15" s="9" t="s">
        <v>122</v>
      </c>
      <c r="H15" s="12" t="s">
        <v>115</v>
      </c>
      <c r="I15" s="12"/>
      <c r="J15" s="12"/>
      <c r="K15" s="12"/>
    </row>
    <row r="16" spans="1:13" ht="15" customHeight="1">
      <c r="B16" s="9" t="s">
        <v>129</v>
      </c>
      <c r="F16" s="11" t="s">
        <v>19</v>
      </c>
      <c r="G16" s="9" t="s">
        <v>96</v>
      </c>
      <c r="H16" s="12" t="s">
        <v>115</v>
      </c>
      <c r="I16" s="12"/>
      <c r="J16" s="12"/>
      <c r="K16" s="12"/>
    </row>
    <row r="17" spans="2:11" ht="15" customHeight="1">
      <c r="B17" s="9" t="s">
        <v>130</v>
      </c>
      <c r="F17" s="11" t="s">
        <v>15</v>
      </c>
      <c r="G17" s="9" t="s">
        <v>96</v>
      </c>
      <c r="H17" s="12" t="s">
        <v>115</v>
      </c>
      <c r="I17" s="12"/>
      <c r="J17" s="12"/>
      <c r="K17" s="12"/>
    </row>
    <row r="18" spans="2:11" ht="16.5" customHeight="1">
      <c r="B18" s="9"/>
      <c r="F18" s="11" t="s">
        <v>25</v>
      </c>
      <c r="G18" s="9" t="s">
        <v>96</v>
      </c>
      <c r="H18" s="12" t="s">
        <v>115</v>
      </c>
      <c r="I18" s="12"/>
      <c r="J18" s="12"/>
      <c r="K18" s="12"/>
    </row>
    <row r="19" spans="2:11">
      <c r="B19" s="9"/>
      <c r="F19" s="11" t="s">
        <v>16</v>
      </c>
      <c r="G19" s="9" t="s">
        <v>106</v>
      </c>
      <c r="H19" s="12" t="s">
        <v>115</v>
      </c>
      <c r="I19" s="12"/>
      <c r="J19" s="12"/>
      <c r="K19" s="12"/>
    </row>
    <row r="20" spans="2:11" ht="16.5" customHeight="1">
      <c r="B20" s="9"/>
      <c r="F20" s="11" t="s">
        <v>17</v>
      </c>
      <c r="G20" s="9" t="s">
        <v>106</v>
      </c>
      <c r="H20" s="12" t="s">
        <v>115</v>
      </c>
      <c r="I20" s="12"/>
      <c r="J20" s="12"/>
      <c r="K20" s="12"/>
    </row>
    <row r="21" spans="2:11" ht="16.5" customHeight="1">
      <c r="B21" s="9"/>
      <c r="F21" s="11" t="s">
        <v>131</v>
      </c>
      <c r="G21" s="9" t="s">
        <v>106</v>
      </c>
      <c r="H21" s="12" t="s">
        <v>115</v>
      </c>
      <c r="I21" s="12"/>
      <c r="J21" s="12"/>
      <c r="K21" s="12"/>
    </row>
    <row r="22" spans="2:11" ht="16.5" customHeight="1">
      <c r="B22" s="9"/>
      <c r="F22" s="11" t="s">
        <v>32</v>
      </c>
      <c r="G22" s="9" t="s">
        <v>118</v>
      </c>
      <c r="H22" s="12" t="s">
        <v>132</v>
      </c>
      <c r="I22" s="12"/>
      <c r="J22" s="12"/>
      <c r="K22" s="12"/>
    </row>
    <row r="23" spans="2:11" ht="16.5" customHeight="1">
      <c r="B23" s="9"/>
      <c r="F23" s="11" t="s">
        <v>133</v>
      </c>
      <c r="G23" s="9" t="s">
        <v>99</v>
      </c>
      <c r="H23" s="12" t="s">
        <v>132</v>
      </c>
      <c r="I23" s="12"/>
      <c r="J23" s="12"/>
      <c r="K23" s="12"/>
    </row>
    <row r="24" spans="2:11">
      <c r="B24" s="9"/>
      <c r="F24" s="11" t="s">
        <v>30</v>
      </c>
      <c r="G24" s="9" t="s">
        <v>99</v>
      </c>
      <c r="H24" s="12" t="s">
        <v>132</v>
      </c>
      <c r="I24" s="12"/>
      <c r="J24" s="12"/>
      <c r="K24" s="12"/>
    </row>
    <row r="25" spans="2:11">
      <c r="B25" s="9"/>
      <c r="F25" s="11" t="s">
        <v>134</v>
      </c>
      <c r="G25" s="9" t="s">
        <v>101</v>
      </c>
      <c r="H25" s="12" t="s">
        <v>132</v>
      </c>
      <c r="I25" s="12"/>
      <c r="J25" s="12"/>
      <c r="K25" s="12"/>
    </row>
    <row r="26" spans="2:11">
      <c r="B26" s="9"/>
      <c r="F26" s="11" t="s">
        <v>135</v>
      </c>
      <c r="G26" s="9" t="s">
        <v>122</v>
      </c>
      <c r="H26" s="12" t="s">
        <v>132</v>
      </c>
      <c r="I26" s="12"/>
      <c r="J26" s="12"/>
      <c r="K26" s="12"/>
    </row>
    <row r="27" spans="2:11">
      <c r="B27" s="9"/>
      <c r="F27" s="11" t="s">
        <v>31</v>
      </c>
      <c r="G27" s="9" t="s">
        <v>106</v>
      </c>
      <c r="H27" s="12" t="s">
        <v>132</v>
      </c>
      <c r="I27" s="12"/>
      <c r="J27" s="12"/>
      <c r="K27" s="12"/>
    </row>
    <row r="28" spans="2:11">
      <c r="B28" s="9"/>
      <c r="F28" s="11" t="s">
        <v>33</v>
      </c>
      <c r="G28" s="9" t="s">
        <v>106</v>
      </c>
      <c r="H28" s="12" t="s">
        <v>132</v>
      </c>
      <c r="I28" s="12"/>
      <c r="J28" s="12"/>
      <c r="K28" s="12"/>
    </row>
    <row r="29" spans="2:11">
      <c r="B29" s="9"/>
      <c r="F29" s="11" t="s">
        <v>27</v>
      </c>
      <c r="G29" s="9" t="s">
        <v>123</v>
      </c>
      <c r="H29" s="12" t="s">
        <v>132</v>
      </c>
      <c r="I29" s="12"/>
      <c r="J29" s="12"/>
      <c r="K29" s="12"/>
    </row>
    <row r="30" spans="2:11">
      <c r="B30" s="9"/>
      <c r="F30" s="11" t="s">
        <v>28</v>
      </c>
      <c r="G30" s="9" t="s">
        <v>123</v>
      </c>
      <c r="H30" s="12" t="s">
        <v>132</v>
      </c>
      <c r="I30" s="12"/>
      <c r="J30" s="12"/>
      <c r="K30" s="12"/>
    </row>
    <row r="31" spans="2:11">
      <c r="B31" s="9"/>
      <c r="F31" s="11" t="s">
        <v>35</v>
      </c>
      <c r="G31" s="9" t="s">
        <v>128</v>
      </c>
      <c r="H31" s="12" t="s">
        <v>132</v>
      </c>
      <c r="I31" s="12"/>
      <c r="J31" s="12"/>
      <c r="K31" s="12"/>
    </row>
    <row r="32" spans="2:11">
      <c r="B32" s="9"/>
      <c r="F32" s="11" t="s">
        <v>49</v>
      </c>
      <c r="G32" s="9" t="s">
        <v>128</v>
      </c>
      <c r="H32" s="12" t="s">
        <v>132</v>
      </c>
      <c r="I32" s="12"/>
      <c r="J32" s="12"/>
      <c r="K32" s="12"/>
    </row>
    <row r="33" spans="2:11">
      <c r="B33" s="9"/>
      <c r="F33" s="11" t="s">
        <v>41</v>
      </c>
      <c r="G33" s="9" t="s">
        <v>118</v>
      </c>
      <c r="H33" s="12" t="s">
        <v>132</v>
      </c>
      <c r="I33" s="12"/>
      <c r="J33" s="12"/>
      <c r="K33" s="12"/>
    </row>
    <row r="34" spans="2:11">
      <c r="B34" s="9"/>
      <c r="F34" s="11" t="s">
        <v>45</v>
      </c>
      <c r="G34" s="9" t="s">
        <v>118</v>
      </c>
      <c r="H34" s="12" t="s">
        <v>132</v>
      </c>
      <c r="I34" s="12"/>
      <c r="J34" s="12"/>
      <c r="K34" s="12"/>
    </row>
    <row r="35" spans="2:11">
      <c r="F35" s="11" t="s">
        <v>46</v>
      </c>
      <c r="G35" s="9" t="s">
        <v>99</v>
      </c>
      <c r="H35" s="12" t="s">
        <v>132</v>
      </c>
      <c r="I35" s="12"/>
      <c r="J35" s="12"/>
      <c r="K35" s="12"/>
    </row>
    <row r="36" spans="2:11">
      <c r="F36" s="11" t="s">
        <v>42</v>
      </c>
      <c r="G36" s="9" t="s">
        <v>99</v>
      </c>
      <c r="H36" s="12" t="s">
        <v>132</v>
      </c>
      <c r="I36" s="12"/>
      <c r="J36" s="12"/>
      <c r="K36" s="12"/>
    </row>
    <row r="37" spans="2:11">
      <c r="F37" s="11" t="s">
        <v>44</v>
      </c>
      <c r="G37" s="9" t="s">
        <v>101</v>
      </c>
      <c r="H37" s="12" t="s">
        <v>132</v>
      </c>
      <c r="I37" s="12"/>
      <c r="J37" s="12"/>
      <c r="K37" s="12"/>
    </row>
    <row r="38" spans="2:11">
      <c r="F38" s="11" t="s">
        <v>47</v>
      </c>
      <c r="G38" s="9" t="s">
        <v>122</v>
      </c>
      <c r="H38" s="12" t="s">
        <v>132</v>
      </c>
      <c r="I38" s="12"/>
      <c r="J38" s="12"/>
      <c r="K38" s="12"/>
    </row>
    <row r="39" spans="2:11">
      <c r="F39" s="11" t="s">
        <v>50</v>
      </c>
      <c r="G39" s="9" t="s">
        <v>129</v>
      </c>
      <c r="H39" s="12" t="s">
        <v>132</v>
      </c>
      <c r="I39" s="12"/>
      <c r="J39" s="12"/>
      <c r="K39" s="12"/>
    </row>
    <row r="40" spans="2:11">
      <c r="F40" s="11" t="s">
        <v>36</v>
      </c>
      <c r="G40" s="9" t="s">
        <v>96</v>
      </c>
      <c r="H40" s="12" t="s">
        <v>132</v>
      </c>
      <c r="I40" s="12"/>
      <c r="J40" s="12"/>
      <c r="K40" s="12"/>
    </row>
    <row r="41" spans="2:11">
      <c r="F41" s="11" t="s">
        <v>39</v>
      </c>
      <c r="G41" s="9" t="s">
        <v>96</v>
      </c>
      <c r="H41" s="12" t="s">
        <v>132</v>
      </c>
      <c r="I41" s="12"/>
      <c r="J41" s="12"/>
      <c r="K41" s="12"/>
    </row>
    <row r="42" spans="2:11">
      <c r="F42" s="11" t="s">
        <v>40</v>
      </c>
      <c r="G42" s="9" t="s">
        <v>106</v>
      </c>
      <c r="H42" s="12" t="s">
        <v>132</v>
      </c>
      <c r="I42" s="12"/>
      <c r="J42" s="12"/>
      <c r="K42" s="12"/>
    </row>
    <row r="43" spans="2:11">
      <c r="F43" s="11" t="s">
        <v>38</v>
      </c>
      <c r="G43" s="9" t="s">
        <v>106</v>
      </c>
      <c r="H43" s="12" t="s">
        <v>132</v>
      </c>
      <c r="I43" s="12"/>
      <c r="J43" s="12"/>
      <c r="K43" s="12"/>
    </row>
    <row r="44" spans="2:11">
      <c r="F44" s="11" t="s">
        <v>48</v>
      </c>
      <c r="G44" s="9" t="s">
        <v>123</v>
      </c>
      <c r="H44" s="12" t="s">
        <v>132</v>
      </c>
      <c r="I44" s="12"/>
      <c r="J44" s="12"/>
      <c r="K44" s="12"/>
    </row>
    <row r="45" spans="2:11">
      <c r="F45" s="11" t="s">
        <v>37</v>
      </c>
      <c r="G45" s="9" t="s">
        <v>123</v>
      </c>
      <c r="H45" s="12" t="s">
        <v>132</v>
      </c>
      <c r="I45" s="12"/>
      <c r="J45" s="12"/>
      <c r="K45" s="12"/>
    </row>
    <row r="46" spans="2:11">
      <c r="F46" s="11" t="s">
        <v>53</v>
      </c>
      <c r="G46" s="9" t="s">
        <v>118</v>
      </c>
      <c r="H46" s="12" t="s">
        <v>136</v>
      </c>
      <c r="I46" s="12"/>
      <c r="J46" s="12"/>
      <c r="K46" s="12"/>
    </row>
    <row r="47" spans="2:11">
      <c r="F47" s="11" t="s">
        <v>52</v>
      </c>
      <c r="G47" s="9" t="s">
        <v>101</v>
      </c>
      <c r="H47" s="12" t="s">
        <v>136</v>
      </c>
      <c r="I47" s="12"/>
      <c r="J47" s="12"/>
      <c r="K47" s="12"/>
    </row>
    <row r="48" spans="2:11">
      <c r="F48" s="11" t="s">
        <v>29</v>
      </c>
      <c r="G48" s="9" t="s">
        <v>122</v>
      </c>
      <c r="H48" s="12" t="s">
        <v>136</v>
      </c>
      <c r="I48" s="12"/>
      <c r="J48" s="12"/>
      <c r="K48" s="12"/>
    </row>
    <row r="49" spans="6:11">
      <c r="F49" s="11" t="s">
        <v>66</v>
      </c>
      <c r="G49" s="9" t="s">
        <v>106</v>
      </c>
      <c r="H49" s="12" t="s">
        <v>136</v>
      </c>
      <c r="I49" s="12"/>
      <c r="J49" s="12"/>
      <c r="K49" s="12"/>
    </row>
    <row r="50" spans="6:11">
      <c r="F50" s="11" t="s">
        <v>54</v>
      </c>
      <c r="G50" s="9" t="s">
        <v>123</v>
      </c>
      <c r="H50" s="12" t="s">
        <v>136</v>
      </c>
      <c r="I50" s="12"/>
      <c r="J50" s="12"/>
      <c r="K50" s="12"/>
    </row>
    <row r="51" spans="6:11">
      <c r="F51" s="11" t="s">
        <v>63</v>
      </c>
      <c r="G51" s="9" t="s">
        <v>127</v>
      </c>
      <c r="H51" s="12" t="s">
        <v>136</v>
      </c>
      <c r="I51" s="12"/>
      <c r="J51" s="12"/>
      <c r="K51" s="12"/>
    </row>
    <row r="52" spans="6:11">
      <c r="F52" s="11" t="s">
        <v>57</v>
      </c>
      <c r="G52" s="9" t="s">
        <v>118</v>
      </c>
      <c r="H52" s="12" t="s">
        <v>136</v>
      </c>
      <c r="I52" s="12"/>
      <c r="J52" s="12"/>
      <c r="K52" s="12"/>
    </row>
    <row r="53" spans="6:11">
      <c r="F53" s="11" t="s">
        <v>137</v>
      </c>
      <c r="G53" s="9" t="s">
        <v>99</v>
      </c>
      <c r="H53" s="12" t="s">
        <v>136</v>
      </c>
      <c r="I53" s="12"/>
      <c r="J53" s="12"/>
      <c r="K53" s="12"/>
    </row>
    <row r="54" spans="6:11">
      <c r="F54" s="11" t="s">
        <v>138</v>
      </c>
      <c r="G54" s="9" t="s">
        <v>101</v>
      </c>
      <c r="H54" s="12" t="s">
        <v>136</v>
      </c>
      <c r="I54" s="12"/>
      <c r="J54" s="12"/>
      <c r="K54" s="12"/>
    </row>
    <row r="55" spans="6:11">
      <c r="F55" s="11" t="s">
        <v>139</v>
      </c>
      <c r="G55" s="9" t="s">
        <v>101</v>
      </c>
      <c r="H55" s="12" t="s">
        <v>136</v>
      </c>
      <c r="I55" s="12"/>
      <c r="J55" s="12"/>
      <c r="K55" s="12"/>
    </row>
    <row r="56" spans="6:11">
      <c r="F56" s="11" t="s">
        <v>60</v>
      </c>
      <c r="G56" s="9" t="s">
        <v>122</v>
      </c>
      <c r="H56" s="12" t="s">
        <v>136</v>
      </c>
      <c r="I56" s="12"/>
      <c r="J56" s="12"/>
      <c r="K56" s="12"/>
    </row>
    <row r="57" spans="6:11">
      <c r="F57" s="11" t="s">
        <v>62</v>
      </c>
      <c r="G57" s="9" t="s">
        <v>125</v>
      </c>
      <c r="H57" s="12" t="s">
        <v>136</v>
      </c>
      <c r="I57" s="12"/>
      <c r="J57" s="12"/>
      <c r="K57" s="12"/>
    </row>
    <row r="58" spans="6:11">
      <c r="F58" s="11" t="s">
        <v>59</v>
      </c>
      <c r="G58" s="9" t="s">
        <v>96</v>
      </c>
      <c r="H58" s="12" t="s">
        <v>136</v>
      </c>
      <c r="I58" s="12"/>
      <c r="J58" s="12"/>
      <c r="K58" s="12"/>
    </row>
    <row r="59" spans="6:11">
      <c r="F59" s="11" t="s">
        <v>64</v>
      </c>
      <c r="G59" s="9" t="s">
        <v>128</v>
      </c>
      <c r="H59" s="12" t="s">
        <v>136</v>
      </c>
      <c r="I59" s="12"/>
      <c r="J59" s="12"/>
      <c r="K59" s="12"/>
    </row>
    <row r="60" spans="6:11">
      <c r="F60" s="11" t="s">
        <v>56</v>
      </c>
      <c r="G60" s="9" t="s">
        <v>106</v>
      </c>
      <c r="H60" s="12" t="s">
        <v>136</v>
      </c>
      <c r="I60" s="12"/>
      <c r="J60" s="12"/>
      <c r="K60" s="12"/>
    </row>
    <row r="61" spans="6:11">
      <c r="F61" s="11" t="s">
        <v>58</v>
      </c>
      <c r="G61" s="9" t="s">
        <v>106</v>
      </c>
      <c r="H61" s="12" t="s">
        <v>136</v>
      </c>
      <c r="I61" s="12"/>
      <c r="J61" s="12"/>
      <c r="K61" s="12"/>
    </row>
    <row r="62" spans="6:11">
      <c r="F62" s="11" t="s">
        <v>140</v>
      </c>
      <c r="G62" s="9" t="s">
        <v>106</v>
      </c>
      <c r="H62" s="12" t="s">
        <v>136</v>
      </c>
      <c r="I62" s="12"/>
      <c r="J62" s="12"/>
      <c r="K62" s="12"/>
    </row>
    <row r="63" spans="6:11">
      <c r="F63" s="11" t="s">
        <v>141</v>
      </c>
      <c r="G63" s="9" t="s">
        <v>106</v>
      </c>
      <c r="H63" s="12" t="s">
        <v>136</v>
      </c>
      <c r="I63" s="12"/>
      <c r="J63" s="12"/>
      <c r="K63" s="12"/>
    </row>
    <row r="64" spans="6:11">
      <c r="F64" s="11" t="s">
        <v>142</v>
      </c>
      <c r="G64" s="9" t="s">
        <v>101</v>
      </c>
      <c r="H64" s="12" t="s">
        <v>143</v>
      </c>
      <c r="I64" s="12"/>
      <c r="J64" s="12"/>
      <c r="K64" s="12"/>
    </row>
    <row r="65" spans="6:12">
      <c r="F65" s="11" t="s">
        <v>74</v>
      </c>
      <c r="G65" s="9" t="s">
        <v>120</v>
      </c>
      <c r="H65" s="12" t="s">
        <v>143</v>
      </c>
      <c r="I65" s="12"/>
      <c r="J65" s="12"/>
      <c r="K65" s="12"/>
    </row>
    <row r="66" spans="6:12">
      <c r="F66" s="11" t="s">
        <v>75</v>
      </c>
      <c r="G66" s="9" t="s">
        <v>118</v>
      </c>
      <c r="H66" s="12" t="s">
        <v>143</v>
      </c>
      <c r="I66" s="12"/>
      <c r="J66" s="12"/>
      <c r="K66" s="12"/>
    </row>
    <row r="67" spans="6:12">
      <c r="F67" s="11" t="s">
        <v>77</v>
      </c>
      <c r="G67" s="9" t="s">
        <v>99</v>
      </c>
      <c r="H67" s="12" t="s">
        <v>143</v>
      </c>
      <c r="I67" s="12"/>
      <c r="J67" s="12"/>
      <c r="K67" s="12"/>
    </row>
    <row r="68" spans="6:12">
      <c r="F68" s="11" t="s">
        <v>69</v>
      </c>
      <c r="G68" s="9" t="s">
        <v>101</v>
      </c>
      <c r="H68" s="12" t="s">
        <v>143</v>
      </c>
      <c r="I68" s="12"/>
      <c r="J68" s="12"/>
      <c r="K68" s="12"/>
    </row>
    <row r="69" spans="6:12">
      <c r="F69" s="11" t="s">
        <v>144</v>
      </c>
      <c r="G69" s="9" t="s">
        <v>101</v>
      </c>
      <c r="H69" s="12" t="s">
        <v>143</v>
      </c>
      <c r="I69" s="12"/>
      <c r="J69" s="12"/>
      <c r="K69" s="12"/>
    </row>
    <row r="70" spans="6:12">
      <c r="F70" s="11" t="s">
        <v>76</v>
      </c>
      <c r="G70" s="9" t="s">
        <v>130</v>
      </c>
      <c r="H70" s="12" t="s">
        <v>143</v>
      </c>
      <c r="I70" s="12"/>
      <c r="J70" s="12"/>
      <c r="K70" s="12"/>
    </row>
    <row r="71" spans="6:12">
      <c r="F71" s="11" t="s">
        <v>68</v>
      </c>
      <c r="G71" s="9" t="s">
        <v>96</v>
      </c>
      <c r="H71" s="12" t="s">
        <v>143</v>
      </c>
      <c r="I71" s="12"/>
      <c r="J71" s="12"/>
      <c r="K71" s="12"/>
    </row>
    <row r="72" spans="6:12">
      <c r="F72" s="11" t="s">
        <v>72</v>
      </c>
      <c r="G72" s="9" t="s">
        <v>96</v>
      </c>
      <c r="H72" s="12" t="s">
        <v>143</v>
      </c>
      <c r="I72" s="12"/>
      <c r="J72" s="12"/>
      <c r="K72" s="12"/>
    </row>
    <row r="73" spans="6:12">
      <c r="F73" s="11" t="s">
        <v>71</v>
      </c>
      <c r="G73" s="9" t="s">
        <v>106</v>
      </c>
      <c r="H73" s="12" t="s">
        <v>143</v>
      </c>
      <c r="I73" s="12"/>
      <c r="J73" s="12"/>
      <c r="K73" s="12"/>
    </row>
    <row r="74" spans="6:12">
      <c r="F74" s="11" t="s">
        <v>145</v>
      </c>
      <c r="G74" s="9" t="s">
        <v>106</v>
      </c>
      <c r="H74" s="12" t="s">
        <v>143</v>
      </c>
      <c r="I74" s="12"/>
      <c r="J74" s="12"/>
      <c r="K74" s="12"/>
    </row>
    <row r="75" spans="6:12">
      <c r="F75" s="11" t="s">
        <v>70</v>
      </c>
      <c r="G75" s="9" t="s">
        <v>123</v>
      </c>
      <c r="H75" s="12" t="s">
        <v>143</v>
      </c>
      <c r="I75" s="12"/>
      <c r="J75" s="12"/>
      <c r="K75" s="12"/>
    </row>
    <row r="76" spans="6:12">
      <c r="F76" s="9"/>
      <c r="G76" s="12"/>
      <c r="H76" s="12"/>
      <c r="I76" s="12"/>
      <c r="J76" s="12"/>
      <c r="L76" s="12"/>
    </row>
    <row r="77" spans="6:12">
      <c r="F77" s="9"/>
      <c r="G77" s="12"/>
      <c r="H77" s="12"/>
      <c r="I77" s="12"/>
      <c r="J77" s="12"/>
      <c r="L77" s="12"/>
    </row>
    <row r="78" spans="6:12">
      <c r="F78" s="9"/>
      <c r="G78" s="12"/>
      <c r="H78" s="12"/>
      <c r="I78" s="12"/>
      <c r="J78" s="12"/>
      <c r="L78" s="12"/>
    </row>
    <row r="79" spans="6:12">
      <c r="F79" s="9"/>
      <c r="G79" s="12"/>
      <c r="H79" s="12"/>
      <c r="I79" s="12"/>
      <c r="J79" s="12"/>
      <c r="L79" s="12"/>
    </row>
    <row r="80" spans="6:12">
      <c r="F80" s="9"/>
      <c r="G80" s="12"/>
      <c r="H80" s="12"/>
      <c r="I80" s="12"/>
      <c r="J80" s="12"/>
      <c r="L80" s="12"/>
    </row>
    <row r="81" spans="6:12">
      <c r="F81" s="9"/>
      <c r="G81" s="12"/>
      <c r="H81" s="12"/>
      <c r="I81" s="12"/>
      <c r="J81" s="12"/>
      <c r="L81" s="12"/>
    </row>
    <row r="82" spans="6:12">
      <c r="F82" s="9"/>
      <c r="G82" s="12"/>
      <c r="H82" s="12"/>
      <c r="I82" s="12"/>
      <c r="J82" s="12"/>
      <c r="L82" s="12"/>
    </row>
    <row r="83" spans="6:12">
      <c r="F83" s="9"/>
      <c r="G83" s="12"/>
      <c r="H83" s="12"/>
      <c r="I83" s="12"/>
      <c r="J83" s="12"/>
      <c r="L83" s="12"/>
    </row>
    <row r="84" spans="6:12">
      <c r="F84" s="9"/>
      <c r="G84" s="12"/>
      <c r="H84" s="12"/>
      <c r="I84" s="12"/>
      <c r="J84" s="12"/>
      <c r="L84" s="12"/>
    </row>
    <row r="85" spans="6:12">
      <c r="F85" s="9"/>
      <c r="G85" s="12"/>
      <c r="H85" s="12"/>
      <c r="I85" s="12"/>
      <c r="J85" s="12"/>
      <c r="L85" s="12"/>
    </row>
    <row r="86" spans="6:12">
      <c r="F86" s="9"/>
      <c r="G86" s="12"/>
      <c r="H86" s="12"/>
      <c r="I86" s="12"/>
      <c r="J86" s="12"/>
      <c r="L86" s="12"/>
    </row>
    <row r="87" spans="6:12">
      <c r="F87" s="9"/>
      <c r="G87" s="12"/>
      <c r="H87" s="12"/>
      <c r="I87" s="12"/>
      <c r="J87" s="12"/>
      <c r="L87" s="12"/>
    </row>
    <row r="88" spans="6:12">
      <c r="F88" s="9"/>
      <c r="G88" s="12"/>
      <c r="H88" s="12"/>
      <c r="I88" s="12"/>
      <c r="J88" s="12"/>
      <c r="L88" s="12"/>
    </row>
    <row r="89" spans="6:12">
      <c r="F89" s="9"/>
      <c r="G89" s="12"/>
      <c r="H89" s="12"/>
      <c r="I89" s="12"/>
      <c r="J89" s="12"/>
      <c r="L89" s="12"/>
    </row>
    <row r="90" spans="6:12">
      <c r="F90" s="9"/>
      <c r="G90" s="12"/>
      <c r="H90" s="12"/>
      <c r="I90" s="12"/>
      <c r="J90" s="12"/>
      <c r="L90" s="12"/>
    </row>
    <row r="91" spans="6:12">
      <c r="F91" s="9"/>
      <c r="G91" s="12"/>
      <c r="H91" s="12"/>
      <c r="I91" s="12"/>
      <c r="J91" s="12"/>
      <c r="L91" s="12"/>
    </row>
    <row r="92" spans="6:12">
      <c r="F92" s="9"/>
      <c r="G92" s="12"/>
      <c r="H92" s="12"/>
      <c r="I92" s="12"/>
      <c r="J92" s="12"/>
      <c r="L92" s="12"/>
    </row>
    <row r="93" spans="6:12">
      <c r="F93" s="9"/>
      <c r="G93" s="12"/>
      <c r="H93" s="12"/>
      <c r="I93" s="12"/>
      <c r="J93" s="12"/>
      <c r="L93" s="12"/>
    </row>
    <row r="94" spans="6:12">
      <c r="F94" s="9"/>
      <c r="G94" s="12"/>
      <c r="H94" s="12"/>
      <c r="I94" s="12"/>
      <c r="J94" s="12"/>
      <c r="L94" s="12"/>
    </row>
    <row r="95" spans="6:12">
      <c r="F95" s="9"/>
      <c r="G95" s="12"/>
      <c r="H95" s="12"/>
      <c r="I95" s="12"/>
      <c r="J95" s="12"/>
      <c r="L95" s="12"/>
    </row>
    <row r="96" spans="6:12">
      <c r="F96" s="9"/>
      <c r="G96" s="12"/>
      <c r="H96" s="12"/>
      <c r="I96" s="12"/>
      <c r="J96" s="12"/>
      <c r="L96" s="12"/>
    </row>
    <row r="97" spans="6:12">
      <c r="F97" s="9"/>
      <c r="G97" s="12"/>
      <c r="H97" s="12"/>
      <c r="I97" s="12"/>
      <c r="J97" s="12"/>
      <c r="L97" s="12"/>
    </row>
    <row r="98" spans="6:12">
      <c r="F98" s="9"/>
      <c r="G98" s="12"/>
      <c r="H98" s="12"/>
      <c r="I98" s="12"/>
      <c r="J98" s="12"/>
      <c r="L98" s="12"/>
    </row>
    <row r="99" spans="6:12">
      <c r="F99" s="9"/>
      <c r="G99" s="12"/>
      <c r="H99" s="12"/>
      <c r="I99" s="12"/>
      <c r="J99" s="12"/>
      <c r="L99" s="12"/>
    </row>
    <row r="100" spans="6:12">
      <c r="F100" s="9"/>
      <c r="G100" s="12"/>
      <c r="H100" s="12"/>
      <c r="I100" s="12"/>
      <c r="J100" s="12"/>
      <c r="L100" s="12"/>
    </row>
    <row r="101" spans="6:12">
      <c r="F101" s="9"/>
      <c r="G101" s="12"/>
      <c r="H101" s="12"/>
      <c r="I101" s="12"/>
      <c r="J101" s="12"/>
      <c r="L101" s="12"/>
    </row>
    <row r="102" spans="6:12">
      <c r="F102" s="9"/>
      <c r="G102" s="12"/>
      <c r="H102" s="12"/>
      <c r="I102" s="12"/>
      <c r="J102" s="12"/>
      <c r="L102" s="12"/>
    </row>
    <row r="103" spans="6:12">
      <c r="F103" s="9"/>
      <c r="G103" s="12"/>
      <c r="H103" s="12"/>
      <c r="I103" s="12"/>
      <c r="J103" s="12"/>
      <c r="L103" s="12"/>
    </row>
    <row r="104" spans="6:12">
      <c r="F104" s="9"/>
      <c r="G104" s="12"/>
      <c r="H104" s="12"/>
      <c r="I104" s="12"/>
      <c r="J104" s="12"/>
      <c r="L104" s="12"/>
    </row>
    <row r="105" spans="6:12">
      <c r="F105" s="9"/>
      <c r="G105" s="12"/>
      <c r="H105" s="12"/>
      <c r="I105" s="12"/>
      <c r="J105" s="12"/>
      <c r="L105" s="12"/>
    </row>
    <row r="106" spans="6:12">
      <c r="F106" s="9"/>
      <c r="G106" s="12"/>
      <c r="H106" s="12"/>
      <c r="I106" s="12"/>
      <c r="J106" s="12"/>
      <c r="L106" s="12"/>
    </row>
    <row r="107" spans="6:12">
      <c r="F107" s="9"/>
      <c r="G107" s="12"/>
      <c r="H107" s="12"/>
      <c r="I107" s="12"/>
      <c r="J107" s="12"/>
      <c r="L107" s="12"/>
    </row>
    <row r="108" spans="6:12">
      <c r="F108" s="9"/>
      <c r="G108" s="12"/>
      <c r="H108" s="12"/>
      <c r="I108" s="12"/>
      <c r="J108" s="12"/>
      <c r="L108" s="12"/>
    </row>
    <row r="109" spans="6:12">
      <c r="F109" s="9"/>
      <c r="G109" s="12"/>
      <c r="H109" s="12"/>
      <c r="I109" s="12"/>
      <c r="J109" s="12"/>
      <c r="L109" s="12"/>
    </row>
    <row r="110" spans="6:12">
      <c r="F110" s="9"/>
      <c r="G110" s="12"/>
      <c r="H110" s="12"/>
      <c r="I110" s="12"/>
      <c r="J110" s="12"/>
      <c r="L110" s="12"/>
    </row>
    <row r="111" spans="6:12">
      <c r="F111" s="9"/>
      <c r="G111" s="12"/>
      <c r="H111" s="12"/>
      <c r="I111" s="12"/>
      <c r="J111" s="12"/>
      <c r="L111" s="12"/>
    </row>
    <row r="112" spans="6:12">
      <c r="F112" s="9"/>
      <c r="G112" s="12"/>
      <c r="H112" s="12"/>
      <c r="I112" s="12"/>
      <c r="J112" s="12"/>
      <c r="L112" s="12"/>
    </row>
    <row r="113" spans="6:12">
      <c r="F113" s="9"/>
      <c r="G113" s="12"/>
      <c r="H113" s="12"/>
      <c r="I113" s="12"/>
      <c r="J113" s="12"/>
      <c r="L113" s="12"/>
    </row>
    <row r="114" spans="6:12">
      <c r="F114" s="9"/>
      <c r="G114" s="12"/>
      <c r="H114" s="12"/>
      <c r="I114" s="12"/>
      <c r="J114" s="12"/>
      <c r="L114" s="12"/>
    </row>
    <row r="115" spans="6:12">
      <c r="F115" s="9"/>
      <c r="G115" s="12"/>
      <c r="H115" s="12"/>
      <c r="I115" s="12"/>
      <c r="J115" s="12"/>
      <c r="L115" s="12"/>
    </row>
    <row r="116" spans="6:12">
      <c r="F116" s="9"/>
      <c r="G116" s="12"/>
      <c r="H116" s="12"/>
      <c r="I116" s="12"/>
      <c r="J116" s="12"/>
      <c r="L116" s="12"/>
    </row>
    <row r="117" spans="6:12">
      <c r="F117" s="9"/>
      <c r="G117" s="12"/>
      <c r="H117" s="12"/>
      <c r="I117" s="12"/>
      <c r="J117" s="12"/>
      <c r="L117" s="12"/>
    </row>
    <row r="118" spans="6:12">
      <c r="F118" s="9"/>
      <c r="G118" s="12"/>
      <c r="H118" s="12"/>
      <c r="I118" s="12"/>
      <c r="J118" s="12"/>
      <c r="L118" s="12"/>
    </row>
    <row r="119" spans="6:12">
      <c r="F119" s="9"/>
      <c r="G119" s="12"/>
      <c r="H119" s="12"/>
      <c r="I119" s="12"/>
      <c r="J119" s="12"/>
      <c r="L119" s="12"/>
    </row>
    <row r="120" spans="6:12">
      <c r="F120" s="9"/>
      <c r="G120" s="12"/>
      <c r="H120" s="12"/>
      <c r="I120" s="12"/>
      <c r="J120" s="12"/>
      <c r="L120" s="12"/>
    </row>
    <row r="121" spans="6:12">
      <c r="F121" s="9"/>
      <c r="G121" s="12"/>
      <c r="H121" s="12"/>
      <c r="I121" s="12"/>
      <c r="J121" s="12"/>
      <c r="L121" s="12"/>
    </row>
    <row r="122" spans="6:12">
      <c r="F122" s="9"/>
      <c r="G122" s="12"/>
      <c r="H122" s="12"/>
      <c r="I122" s="12"/>
      <c r="J122" s="12"/>
      <c r="L122" s="12"/>
    </row>
    <row r="123" spans="6:12">
      <c r="F123" s="9"/>
      <c r="G123" s="12"/>
      <c r="H123" s="12"/>
      <c r="I123" s="12"/>
      <c r="J123" s="12"/>
      <c r="L123" s="12"/>
    </row>
    <row r="124" spans="6:12">
      <c r="F124" s="9"/>
      <c r="G124" s="12"/>
      <c r="H124" s="12"/>
      <c r="I124" s="12"/>
      <c r="J124" s="12"/>
      <c r="L124" s="12"/>
    </row>
    <row r="125" spans="6:12">
      <c r="F125" s="9"/>
      <c r="G125" s="12"/>
      <c r="H125" s="12"/>
      <c r="I125" s="12"/>
      <c r="J125" s="12"/>
      <c r="L125" s="12"/>
    </row>
    <row r="126" spans="6:12">
      <c r="F126" s="9"/>
      <c r="G126" s="12"/>
      <c r="H126" s="12"/>
      <c r="I126" s="12"/>
      <c r="J126" s="12"/>
      <c r="L126" s="12"/>
    </row>
    <row r="127" spans="6:12">
      <c r="F127" s="9"/>
      <c r="G127" s="12"/>
      <c r="H127" s="12"/>
      <c r="I127" s="12"/>
      <c r="J127" s="12"/>
      <c r="L127" s="12"/>
    </row>
    <row r="128" spans="6:12">
      <c r="F128" s="9"/>
      <c r="G128" s="12"/>
      <c r="H128" s="12"/>
      <c r="I128" s="12"/>
      <c r="J128" s="12"/>
      <c r="L128" s="12"/>
    </row>
    <row r="129" spans="6:12">
      <c r="F129" s="9"/>
      <c r="G129" s="12"/>
      <c r="H129" s="12"/>
      <c r="I129" s="12"/>
      <c r="J129" s="12"/>
      <c r="L129" s="12"/>
    </row>
    <row r="130" spans="6:12">
      <c r="F130" s="9"/>
      <c r="G130" s="12"/>
      <c r="H130" s="12"/>
      <c r="I130" s="12"/>
      <c r="J130" s="12"/>
      <c r="L130" s="12"/>
    </row>
    <row r="131" spans="6:12">
      <c r="F131" s="9"/>
      <c r="G131" s="12"/>
      <c r="H131" s="12"/>
      <c r="I131" s="12"/>
      <c r="J131" s="12"/>
      <c r="L131" s="12"/>
    </row>
    <row r="132" spans="6:12">
      <c r="F132" s="9"/>
      <c r="G132" s="12"/>
      <c r="H132" s="12"/>
      <c r="I132" s="12"/>
      <c r="J132" s="12"/>
      <c r="L132" s="12"/>
    </row>
    <row r="133" spans="6:12">
      <c r="F133" s="9"/>
      <c r="G133" s="12"/>
      <c r="H133" s="12"/>
      <c r="I133" s="12"/>
      <c r="J133" s="12"/>
      <c r="L133" s="12"/>
    </row>
    <row r="134" spans="6:12">
      <c r="F134" s="9"/>
      <c r="G134" s="12"/>
      <c r="H134" s="12"/>
      <c r="I134" s="12"/>
      <c r="J134" s="12"/>
      <c r="L134" s="12"/>
    </row>
    <row r="135" spans="6:12">
      <c r="F135" s="9"/>
      <c r="G135" s="12"/>
      <c r="H135" s="12"/>
      <c r="I135" s="12"/>
      <c r="J135" s="12"/>
      <c r="L135" s="12"/>
    </row>
    <row r="136" spans="6:12">
      <c r="F136" s="9"/>
      <c r="G136" s="12"/>
      <c r="H136" s="12"/>
      <c r="I136" s="12"/>
      <c r="J136" s="12"/>
      <c r="L136" s="12"/>
    </row>
    <row r="137" spans="6:12">
      <c r="F137" s="9"/>
      <c r="G137" s="12"/>
      <c r="H137" s="12"/>
      <c r="I137" s="12"/>
      <c r="J137" s="12"/>
      <c r="L137" s="12"/>
    </row>
    <row r="138" spans="6:12">
      <c r="F138" s="9"/>
      <c r="G138" s="12"/>
      <c r="H138" s="12"/>
      <c r="I138" s="12"/>
      <c r="J138" s="12"/>
      <c r="L138" s="12"/>
    </row>
    <row r="139" spans="6:12">
      <c r="F139" s="9"/>
      <c r="G139" s="12"/>
      <c r="H139" s="12"/>
      <c r="I139" s="12"/>
      <c r="J139" s="12"/>
      <c r="L139" s="12"/>
    </row>
    <row r="140" spans="6:12">
      <c r="F140" s="9"/>
      <c r="G140" s="12"/>
      <c r="H140" s="12"/>
      <c r="I140" s="12"/>
      <c r="J140" s="12"/>
      <c r="L140" s="12"/>
    </row>
    <row r="141" spans="6:12">
      <c r="F141" s="9"/>
      <c r="G141" s="12"/>
      <c r="H141" s="12"/>
      <c r="I141" s="12"/>
      <c r="J141" s="12"/>
      <c r="L141" s="12"/>
    </row>
    <row r="142" spans="6:12">
      <c r="F142" s="9"/>
      <c r="G142" s="12"/>
      <c r="H142" s="12"/>
      <c r="I142" s="12"/>
      <c r="J142" s="12"/>
      <c r="L142" s="12"/>
    </row>
    <row r="143" spans="6:12">
      <c r="F143" s="9"/>
      <c r="G143" s="12"/>
      <c r="H143" s="12"/>
      <c r="I143" s="12"/>
      <c r="J143" s="12"/>
      <c r="L143" s="12"/>
    </row>
    <row r="144" spans="6:12">
      <c r="F144" s="9"/>
      <c r="G144" s="12"/>
      <c r="H144" s="12"/>
      <c r="I144" s="12"/>
      <c r="J144" s="12"/>
      <c r="L144" s="12"/>
    </row>
    <row r="145" spans="6:12">
      <c r="F145" s="9"/>
      <c r="G145" s="12"/>
      <c r="H145" s="12"/>
      <c r="I145" s="12"/>
      <c r="J145" s="12"/>
      <c r="L145" s="12"/>
    </row>
    <row r="146" spans="6:12">
      <c r="F146" s="9"/>
      <c r="G146" s="12"/>
      <c r="H146" s="12"/>
      <c r="I146" s="12"/>
      <c r="J146" s="12"/>
      <c r="L146" s="12"/>
    </row>
    <row r="147" spans="6:12">
      <c r="F147" s="9"/>
      <c r="G147" s="12"/>
      <c r="H147" s="12"/>
      <c r="I147" s="12"/>
      <c r="J147" s="12"/>
      <c r="L147" s="12"/>
    </row>
    <row r="148" spans="6:12">
      <c r="F148" s="9"/>
      <c r="G148" s="12"/>
      <c r="H148" s="12"/>
      <c r="I148" s="12"/>
      <c r="J148" s="12"/>
      <c r="L148" s="12"/>
    </row>
    <row r="149" spans="6:12">
      <c r="F149" s="9"/>
      <c r="G149" s="12"/>
      <c r="H149" s="12"/>
      <c r="I149" s="12"/>
      <c r="J149" s="12"/>
      <c r="L149" s="12"/>
    </row>
    <row r="150" spans="6:12">
      <c r="F150" s="9"/>
      <c r="G150" s="12"/>
      <c r="H150" s="12"/>
      <c r="I150" s="12"/>
      <c r="J150" s="12"/>
      <c r="L150" s="12"/>
    </row>
    <row r="151" spans="6:12">
      <c r="F151" s="9"/>
      <c r="G151" s="12"/>
      <c r="H151" s="12"/>
      <c r="I151" s="12"/>
      <c r="J151" s="12"/>
      <c r="L151" s="12"/>
    </row>
    <row r="152" spans="6:12">
      <c r="F152" s="9"/>
      <c r="G152" s="12"/>
      <c r="H152" s="12"/>
      <c r="I152" s="12"/>
      <c r="J152" s="12"/>
      <c r="L152" s="12"/>
    </row>
    <row r="153" spans="6:12">
      <c r="F153" s="9"/>
      <c r="G153" s="12"/>
      <c r="H153" s="12"/>
      <c r="I153" s="12"/>
      <c r="J153" s="12"/>
      <c r="L153" s="12"/>
    </row>
    <row r="154" spans="6:12">
      <c r="F154" s="9"/>
      <c r="G154" s="12"/>
      <c r="H154" s="12"/>
      <c r="I154" s="12"/>
      <c r="J154" s="12"/>
      <c r="L154" s="12"/>
    </row>
    <row r="155" spans="6:12">
      <c r="F155" s="9"/>
      <c r="G155" s="12"/>
      <c r="H155" s="12"/>
      <c r="I155" s="12"/>
      <c r="J155" s="12"/>
      <c r="L155" s="12"/>
    </row>
    <row r="156" spans="6:12">
      <c r="F156" s="9"/>
      <c r="G156" s="12"/>
      <c r="H156" s="12"/>
      <c r="I156" s="12"/>
      <c r="J156" s="12"/>
      <c r="L156" s="12"/>
    </row>
    <row r="157" spans="6:12">
      <c r="F157" s="9"/>
      <c r="G157" s="12"/>
      <c r="H157" s="12"/>
      <c r="I157" s="12"/>
      <c r="J157" s="12"/>
      <c r="L157" s="12"/>
    </row>
    <row r="158" spans="6:12">
      <c r="F158" s="9"/>
      <c r="G158" s="12"/>
      <c r="H158" s="12"/>
      <c r="I158" s="12"/>
      <c r="J158" s="12"/>
      <c r="L158" s="12"/>
    </row>
    <row r="159" spans="6:12">
      <c r="F159" s="9"/>
      <c r="G159" s="12"/>
      <c r="H159" s="12"/>
      <c r="I159" s="12"/>
      <c r="J159" s="12"/>
      <c r="L159" s="12"/>
    </row>
    <row r="160" spans="6:12">
      <c r="F160" s="9"/>
      <c r="G160" s="12"/>
      <c r="H160" s="12"/>
      <c r="I160" s="12"/>
      <c r="J160" s="12"/>
      <c r="L160" s="12"/>
    </row>
    <row r="161" spans="6:12">
      <c r="F161" s="9"/>
      <c r="G161" s="12"/>
      <c r="H161" s="12"/>
      <c r="I161" s="12"/>
      <c r="J161" s="12"/>
      <c r="L161" s="12"/>
    </row>
    <row r="162" spans="6:12">
      <c r="F162" s="9"/>
      <c r="G162" s="12"/>
      <c r="H162" s="12"/>
      <c r="I162" s="12"/>
      <c r="J162" s="12"/>
      <c r="L162" s="12"/>
    </row>
    <row r="163" spans="6:12">
      <c r="F163" s="9"/>
      <c r="G163" s="12"/>
      <c r="H163" s="12"/>
      <c r="I163" s="12"/>
      <c r="J163" s="12"/>
      <c r="L163" s="12"/>
    </row>
    <row r="164" spans="6:12">
      <c r="F164" s="9"/>
      <c r="G164" s="12"/>
      <c r="H164" s="12"/>
      <c r="I164" s="12"/>
      <c r="J164" s="12"/>
      <c r="L164" s="12"/>
    </row>
    <row r="165" spans="6:12">
      <c r="F165" s="9"/>
      <c r="G165" s="12"/>
      <c r="H165" s="12"/>
      <c r="I165" s="12"/>
      <c r="J165" s="12"/>
      <c r="L165" s="12"/>
    </row>
    <row r="166" spans="6:12">
      <c r="F166" s="9"/>
      <c r="G166" s="12"/>
      <c r="H166" s="12"/>
      <c r="I166" s="12"/>
      <c r="J166" s="12"/>
      <c r="L166" s="12"/>
    </row>
    <row r="167" spans="6:12">
      <c r="F167" s="9"/>
      <c r="G167" s="12"/>
      <c r="H167" s="12"/>
      <c r="I167" s="12"/>
      <c r="J167" s="12"/>
      <c r="L167" s="12"/>
    </row>
    <row r="168" spans="6:12">
      <c r="F168" s="9"/>
      <c r="G168" s="12"/>
      <c r="H168" s="12"/>
      <c r="I168" s="12"/>
      <c r="J168" s="12"/>
      <c r="L168" s="12"/>
    </row>
    <row r="169" spans="6:12">
      <c r="F169" s="9"/>
      <c r="G169" s="12"/>
      <c r="H169" s="12"/>
      <c r="I169" s="12"/>
      <c r="J169" s="12"/>
      <c r="L169" s="12"/>
    </row>
    <row r="170" spans="6:12">
      <c r="F170" s="9"/>
      <c r="G170" s="12"/>
      <c r="H170" s="12"/>
      <c r="I170" s="12"/>
      <c r="J170" s="12"/>
      <c r="L170" s="12"/>
    </row>
    <row r="171" spans="6:12">
      <c r="F171" s="9"/>
      <c r="G171" s="12"/>
      <c r="H171" s="12"/>
      <c r="I171" s="12"/>
      <c r="J171" s="12"/>
      <c r="L171" s="12"/>
    </row>
    <row r="172" spans="6:12">
      <c r="F172" s="9"/>
      <c r="G172" s="12"/>
      <c r="H172" s="12"/>
      <c r="I172" s="12"/>
      <c r="J172" s="12"/>
      <c r="L172" s="12"/>
    </row>
    <row r="173" spans="6:12">
      <c r="F173" s="9"/>
      <c r="G173" s="12"/>
      <c r="H173" s="12"/>
      <c r="I173" s="12"/>
      <c r="J173" s="12"/>
      <c r="L173" s="12"/>
    </row>
    <row r="174" spans="6:12">
      <c r="F174" s="9"/>
      <c r="G174" s="12"/>
      <c r="H174" s="12"/>
      <c r="I174" s="12"/>
      <c r="J174" s="12"/>
      <c r="L174" s="12"/>
    </row>
    <row r="175" spans="6:12">
      <c r="F175" s="9"/>
      <c r="G175" s="12"/>
      <c r="H175" s="12"/>
      <c r="I175" s="12"/>
      <c r="J175" s="12"/>
      <c r="L175" s="12"/>
    </row>
    <row r="176" spans="6:12">
      <c r="F176" s="9"/>
      <c r="G176" s="12"/>
      <c r="H176" s="12"/>
      <c r="I176" s="12"/>
      <c r="J176" s="12"/>
      <c r="L176" s="12"/>
    </row>
    <row r="177" spans="6:12">
      <c r="F177" s="9"/>
      <c r="G177" s="12"/>
      <c r="H177" s="12"/>
      <c r="I177" s="12"/>
      <c r="J177" s="12"/>
      <c r="L177" s="12"/>
    </row>
    <row r="178" spans="6:12">
      <c r="F178" s="9"/>
      <c r="G178" s="12"/>
      <c r="H178" s="12"/>
      <c r="I178" s="12"/>
      <c r="J178" s="12"/>
      <c r="L178" s="12"/>
    </row>
    <row r="179" spans="6:12">
      <c r="F179" s="9"/>
      <c r="G179" s="12"/>
      <c r="H179" s="12"/>
      <c r="I179" s="12"/>
      <c r="J179" s="12"/>
      <c r="L179" s="12"/>
    </row>
    <row r="180" spans="6:12">
      <c r="F180" s="9"/>
      <c r="G180" s="12"/>
      <c r="H180" s="12"/>
      <c r="I180" s="12"/>
      <c r="J180" s="12"/>
      <c r="L180" s="12"/>
    </row>
    <row r="181" spans="6:12">
      <c r="F181" s="9"/>
      <c r="G181" s="12"/>
      <c r="H181" s="12"/>
      <c r="I181" s="12"/>
      <c r="J181" s="12"/>
      <c r="L181" s="12"/>
    </row>
    <row r="182" spans="6:12">
      <c r="F182" s="9"/>
      <c r="G182" s="12"/>
      <c r="H182" s="12"/>
      <c r="I182" s="12"/>
      <c r="J182" s="12"/>
      <c r="L182" s="12"/>
    </row>
    <row r="183" spans="6:12">
      <c r="F183" s="9"/>
      <c r="G183" s="12"/>
      <c r="H183" s="12"/>
      <c r="I183" s="12"/>
      <c r="J183" s="12"/>
      <c r="L183" s="12"/>
    </row>
    <row r="184" spans="6:12">
      <c r="F184" s="9"/>
      <c r="G184" s="12"/>
      <c r="H184" s="12"/>
      <c r="I184" s="12"/>
      <c r="J184" s="12"/>
      <c r="L184" s="12"/>
    </row>
    <row r="185" spans="6:12">
      <c r="F185" s="9"/>
      <c r="G185" s="12"/>
      <c r="H185" s="12"/>
      <c r="I185" s="12"/>
      <c r="J185" s="12"/>
      <c r="L185" s="12"/>
    </row>
    <row r="186" spans="6:12">
      <c r="F186" s="9"/>
      <c r="G186" s="12"/>
      <c r="H186" s="12"/>
      <c r="I186" s="12"/>
      <c r="J186" s="12"/>
      <c r="L186" s="12"/>
    </row>
    <row r="187" spans="6:12">
      <c r="F187" s="9"/>
      <c r="G187" s="12"/>
      <c r="H187" s="12"/>
      <c r="I187" s="12"/>
      <c r="J187" s="12"/>
      <c r="L187" s="12"/>
    </row>
    <row r="188" spans="6:12">
      <c r="F188" s="9"/>
      <c r="G188" s="12"/>
      <c r="H188" s="12"/>
      <c r="I188" s="12"/>
      <c r="J188" s="12"/>
      <c r="L188" s="12"/>
    </row>
    <row r="189" spans="6:12">
      <c r="F189" s="9"/>
      <c r="G189" s="12"/>
      <c r="H189" s="12"/>
      <c r="I189" s="12"/>
      <c r="J189" s="12"/>
      <c r="L189" s="12"/>
    </row>
    <row r="190" spans="6:12">
      <c r="F190" s="9"/>
      <c r="G190" s="12"/>
      <c r="H190" s="12"/>
      <c r="I190" s="12"/>
      <c r="J190" s="12"/>
      <c r="L190" s="12"/>
    </row>
    <row r="191" spans="6:12">
      <c r="F191" s="9"/>
      <c r="G191" s="12"/>
      <c r="H191" s="12"/>
      <c r="I191" s="12"/>
      <c r="J191" s="12"/>
      <c r="L191" s="12"/>
    </row>
    <row r="192" spans="6:12">
      <c r="F192" s="9"/>
      <c r="G192" s="12"/>
      <c r="H192" s="12"/>
      <c r="I192" s="12"/>
      <c r="J192" s="12"/>
      <c r="L192" s="12"/>
    </row>
    <row r="193" spans="6:12">
      <c r="F193" s="9"/>
      <c r="G193" s="12"/>
      <c r="H193" s="12"/>
      <c r="I193" s="12"/>
      <c r="J193" s="12"/>
      <c r="L193" s="12"/>
    </row>
    <row r="194" spans="6:12">
      <c r="F194" s="9"/>
      <c r="G194" s="12"/>
      <c r="H194" s="12"/>
      <c r="I194" s="12"/>
      <c r="J194" s="12"/>
      <c r="L194" s="12"/>
    </row>
    <row r="195" spans="6:12">
      <c r="F195" s="9"/>
      <c r="G195" s="12"/>
      <c r="H195" s="12"/>
      <c r="I195" s="12"/>
      <c r="J195" s="12"/>
      <c r="L195" s="12"/>
    </row>
    <row r="196" spans="6:12">
      <c r="F196" s="9"/>
      <c r="G196" s="12"/>
      <c r="H196" s="12"/>
      <c r="I196" s="12"/>
      <c r="J196" s="12"/>
      <c r="L196" s="12"/>
    </row>
    <row r="197" spans="6:12">
      <c r="F197" s="9"/>
      <c r="G197" s="12"/>
      <c r="H197" s="12"/>
      <c r="I197" s="12"/>
      <c r="J197" s="12"/>
      <c r="L197" s="12"/>
    </row>
    <row r="198" spans="6:12">
      <c r="F198" s="9"/>
      <c r="G198" s="12"/>
      <c r="H198" s="12"/>
      <c r="I198" s="12"/>
      <c r="J198" s="12"/>
      <c r="L198" s="12"/>
    </row>
    <row r="199" spans="6:12">
      <c r="F199" s="9"/>
      <c r="G199" s="12"/>
      <c r="H199" s="12"/>
      <c r="I199" s="12"/>
      <c r="J199" s="12"/>
      <c r="L199" s="12"/>
    </row>
    <row r="200" spans="6:12">
      <c r="F200" s="9"/>
      <c r="G200" s="12"/>
      <c r="H200" s="12"/>
      <c r="I200" s="12"/>
      <c r="J200" s="12"/>
      <c r="L200" s="12"/>
    </row>
    <row r="201" spans="6:12">
      <c r="F201" s="9"/>
      <c r="G201" s="12"/>
      <c r="H201" s="12"/>
      <c r="I201" s="12"/>
      <c r="J201" s="12"/>
      <c r="L201" s="12"/>
    </row>
    <row r="202" spans="6:12">
      <c r="F202" s="9"/>
      <c r="G202" s="12"/>
      <c r="H202" s="12"/>
      <c r="I202" s="12"/>
      <c r="J202" s="12"/>
      <c r="L202" s="12"/>
    </row>
    <row r="203" spans="6:12">
      <c r="F203" s="9"/>
      <c r="G203" s="12"/>
      <c r="H203" s="12"/>
      <c r="I203" s="12"/>
      <c r="J203" s="12"/>
      <c r="L203" s="12"/>
    </row>
    <row r="204" spans="6:12">
      <c r="F204" s="9"/>
      <c r="G204" s="12"/>
      <c r="H204" s="12"/>
      <c r="I204" s="12"/>
      <c r="J204" s="12"/>
      <c r="L204" s="12"/>
    </row>
  </sheetData>
  <autoFilter ref="F3:K75" xr:uid="{00000000-0009-0000-0000-00000A000000}">
    <sortState xmlns:xlrd2="http://schemas.microsoft.com/office/spreadsheetml/2017/richdata2" ref="F5:K75">
      <sortCondition ref="F3:F75"/>
    </sortState>
  </autoFilter>
  <mergeCells count="7">
    <mergeCell ref="I3:I4"/>
    <mergeCell ref="F1:G2"/>
    <mergeCell ref="B3:B4"/>
    <mergeCell ref="D3:D4"/>
    <mergeCell ref="F3:F4"/>
    <mergeCell ref="G3:G4"/>
    <mergeCell ref="H3:H4"/>
  </mergeCells>
  <dataValidations count="1">
    <dataValidation type="list" allowBlank="1" showInputMessage="1" showErrorMessage="1" sqref="B5:B16 G5:G69 G71:G75 G76:I204 H5:I75" xr:uid="{00000000-0002-0000-0A00-000000000000}">
      <formula1>$B$5:$B$34</formula1>
    </dataValidation>
  </dataValidations>
  <pageMargins left="0.511811024" right="0.511811024" top="0.78740157499999996" bottom="0.78740157499999996" header="0.31496062000000002" footer="0.31496062000000002"/>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11F</vt:lpstr>
      <vt:lpstr>11M</vt:lpstr>
      <vt:lpstr>13F</vt:lpstr>
      <vt:lpstr>13M</vt:lpstr>
      <vt:lpstr>15F</vt:lpstr>
      <vt:lpstr>15M</vt:lpstr>
      <vt:lpstr>17F</vt:lpstr>
      <vt:lpstr>17M</vt:lpstr>
      <vt:lpstr>17M (FED)</vt:lpstr>
      <vt:lpstr>EFICIÊNCIA 1º ETAPA</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dc:creator>
  <cp:lastModifiedBy>Eduardo Zanata</cp:lastModifiedBy>
  <cp:lastPrinted>2023-09-02T00:50:00Z</cp:lastPrinted>
  <dcterms:created xsi:type="dcterms:W3CDTF">2022-03-28T12:33:00Z</dcterms:created>
  <dcterms:modified xsi:type="dcterms:W3CDTF">2026-07-29T12:30:37Z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B4C391C30ACF42F6965DF2CE1AC30615_13</vt:lpwstr>
  </property>
  <property fmtid="{D5CDD505-2E9C-101B-9397-08002B2CF9AE}" pid="3" name="KSOProductBuildVer">
    <vt:lpwstr>1046-12.1.0.25242</vt:lpwstr>
  </property>
  <property fmtid="{D5CDD505-2E9C-101B-9397-08002B2CF9AE}" pid="4" name="CalculationRule">
    <vt:i4>0</vt:i4>
  </property>
</Properties>
</file>